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brentfisher/Documents/MATLAB/UVQ/"/>
    </mc:Choice>
  </mc:AlternateContent>
  <xr:revisionPtr revIDLastSave="0" documentId="13_ncr:1_{8CCDFEF5-D4DB-2349-AB81-4F670587498D}" xr6:coauthVersionLast="47" xr6:coauthVersionMax="47" xr10:uidLastSave="{00000000-0000-0000-0000-000000000000}"/>
  <bookViews>
    <workbookView xWindow="0" yWindow="500" windowWidth="33600" windowHeight="19180" xr2:uid="{00000000-000D-0000-FFFF-FFFF00000000}"/>
  </bookViews>
  <sheets>
    <sheet name="MODEL(LATEST)" sheetId="8" r:id="rId1"/>
    <sheet name="linewidth_v_Q" sheetId="7" r:id="rId2"/>
    <sheet name="MODEL(3-30)" sheetId="6" r:id="rId3"/>
    <sheet name="Losses" sheetId="5" r:id="rId4"/>
  </sheets>
  <definedNames>
    <definedName name="DataTable_Sheet5_F30">#REF!</definedName>
    <definedName name="DataTable_Sheet5_F5">#REF!</definedName>
    <definedName name="DataTable_SingleFreqwhatif_F30">#REF!</definedName>
    <definedName name="DataTable_SingleFreqwhatif_Y30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4" i="8" l="1"/>
  <c r="C33" i="8"/>
  <c r="C103" i="8"/>
  <c r="C100" i="8"/>
  <c r="C102" i="8"/>
  <c r="C56" i="8"/>
  <c r="C18" i="8"/>
  <c r="AH11" i="8"/>
  <c r="AG11" i="8"/>
  <c r="AH8" i="8"/>
  <c r="AH5" i="8"/>
  <c r="AH1" i="8"/>
  <c r="AG8" i="8"/>
  <c r="AG9" i="8"/>
  <c r="AG5" i="8"/>
  <c r="AG4" i="8"/>
  <c r="AG3" i="8"/>
  <c r="AG1" i="8"/>
  <c r="AE9" i="8"/>
  <c r="AF5" i="8"/>
  <c r="AE5" i="8"/>
  <c r="AF2" i="8"/>
  <c r="AE2" i="8"/>
  <c r="AF4" i="8"/>
  <c r="R57" i="8"/>
  <c r="R56" i="8"/>
  <c r="R55" i="8"/>
  <c r="R54" i="8"/>
  <c r="R53" i="8"/>
  <c r="R52" i="8"/>
  <c r="R51" i="8"/>
  <c r="R50" i="8"/>
  <c r="R49" i="8"/>
  <c r="R48" i="8"/>
  <c r="R34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3" i="8"/>
  <c r="N16" i="8"/>
  <c r="N59" i="8"/>
  <c r="N60" i="8" s="1"/>
  <c r="N61" i="8" s="1"/>
  <c r="N62" i="8" s="1"/>
  <c r="N57" i="8"/>
  <c r="N58" i="8"/>
  <c r="N87" i="8"/>
  <c r="N86" i="8"/>
  <c r="N53" i="8"/>
  <c r="N47" i="8" s="1"/>
  <c r="N54" i="8"/>
  <c r="N101" i="8"/>
  <c r="N71" i="8"/>
  <c r="N69" i="8"/>
  <c r="N10" i="8"/>
  <c r="AF3" i="8"/>
  <c r="AE8" i="8"/>
  <c r="AF8" i="8"/>
  <c r="C101" i="8"/>
  <c r="E98" i="8"/>
  <c r="E101" i="8" s="1"/>
  <c r="K87" i="8"/>
  <c r="I87" i="8"/>
  <c r="G87" i="8"/>
  <c r="E87" i="8"/>
  <c r="C87" i="8"/>
  <c r="K86" i="8"/>
  <c r="I86" i="8"/>
  <c r="G86" i="8"/>
  <c r="E86" i="8"/>
  <c r="C86" i="8"/>
  <c r="C77" i="8"/>
  <c r="C76" i="8"/>
  <c r="I71" i="8"/>
  <c r="G71" i="8"/>
  <c r="C71" i="8"/>
  <c r="K70" i="8"/>
  <c r="K71" i="8" s="1"/>
  <c r="E70" i="8"/>
  <c r="E71" i="8" s="1"/>
  <c r="I69" i="8"/>
  <c r="G69" i="8"/>
  <c r="C69" i="8"/>
  <c r="K68" i="8"/>
  <c r="K69" i="8" s="1"/>
  <c r="E68" i="8"/>
  <c r="AE3" i="8" s="1"/>
  <c r="I65" i="8"/>
  <c r="K65" i="8" s="1"/>
  <c r="C60" i="8"/>
  <c r="K59" i="8"/>
  <c r="K60" i="8" s="1"/>
  <c r="I59" i="8"/>
  <c r="I60" i="8" s="1"/>
  <c r="I61" i="8" s="1"/>
  <c r="G59" i="8"/>
  <c r="G60" i="8" s="1"/>
  <c r="E59" i="8"/>
  <c r="E60" i="8" s="1"/>
  <c r="C58" i="8"/>
  <c r="K58" i="8" s="1"/>
  <c r="K57" i="8"/>
  <c r="AH10" i="8" s="1"/>
  <c r="I57" i="8"/>
  <c r="G57" i="8"/>
  <c r="E57" i="8"/>
  <c r="K54" i="8"/>
  <c r="G54" i="8"/>
  <c r="E54" i="8"/>
  <c r="C54" i="8"/>
  <c r="I53" i="8"/>
  <c r="I47" i="8" s="1"/>
  <c r="G53" i="8"/>
  <c r="G47" i="8" s="1"/>
  <c r="E53" i="8"/>
  <c r="C53" i="8"/>
  <c r="C47" i="8" s="1"/>
  <c r="I52" i="8"/>
  <c r="I54" i="8" s="1"/>
  <c r="K51" i="8"/>
  <c r="K53" i="8" s="1"/>
  <c r="K47" i="8" s="1"/>
  <c r="E16" i="8"/>
  <c r="C16" i="8"/>
  <c r="K13" i="8"/>
  <c r="K16" i="8" s="1"/>
  <c r="I13" i="8"/>
  <c r="I16" i="8" s="1"/>
  <c r="G13" i="8"/>
  <c r="G16" i="8" s="1"/>
  <c r="C10" i="8"/>
  <c r="C19" i="8" s="1"/>
  <c r="E8" i="8"/>
  <c r="E10" i="8" s="1"/>
  <c r="O131" i="7"/>
  <c r="O134" i="7" s="1"/>
  <c r="O120" i="7"/>
  <c r="O119" i="7"/>
  <c r="O104" i="7"/>
  <c r="O102" i="7"/>
  <c r="O92" i="7"/>
  <c r="O93" i="7" s="1"/>
  <c r="O91" i="7"/>
  <c r="O90" i="7"/>
  <c r="O87" i="7"/>
  <c r="O86" i="7"/>
  <c r="O46" i="7"/>
  <c r="O49" i="7" s="1"/>
  <c r="O41" i="7"/>
  <c r="O43" i="7" s="1"/>
  <c r="C26" i="7"/>
  <c r="C25" i="7"/>
  <c r="C24" i="7"/>
  <c r="C23" i="7"/>
  <c r="H22" i="7"/>
  <c r="C22" i="7"/>
  <c r="H21" i="7"/>
  <c r="C21" i="7"/>
  <c r="H20" i="7"/>
  <c r="C20" i="7"/>
  <c r="H19" i="7"/>
  <c r="C19" i="7"/>
  <c r="H18" i="7"/>
  <c r="G18" i="7"/>
  <c r="I18" i="7" s="1"/>
  <c r="C18" i="7"/>
  <c r="H17" i="7"/>
  <c r="C17" i="7"/>
  <c r="H16" i="7"/>
  <c r="G16" i="7"/>
  <c r="I16" i="7" s="1"/>
  <c r="C16" i="7"/>
  <c r="H15" i="7"/>
  <c r="G15" i="7"/>
  <c r="I15" i="7" s="1"/>
  <c r="C15" i="7"/>
  <c r="H14" i="7"/>
  <c r="C14" i="7"/>
  <c r="H13" i="7"/>
  <c r="C13" i="7"/>
  <c r="H12" i="7"/>
  <c r="C12" i="7"/>
  <c r="H11" i="7"/>
  <c r="C11" i="7"/>
  <c r="H10" i="7"/>
  <c r="G10" i="7"/>
  <c r="I10" i="7" s="1"/>
  <c r="C10" i="7"/>
  <c r="H9" i="7"/>
  <c r="G9" i="7"/>
  <c r="I9" i="7" s="1"/>
  <c r="C9" i="7"/>
  <c r="H8" i="7"/>
  <c r="G8" i="7"/>
  <c r="I8" i="7" s="1"/>
  <c r="C8" i="7"/>
  <c r="H7" i="7"/>
  <c r="G7" i="7"/>
  <c r="I7" i="7" s="1"/>
  <c r="G3" i="7"/>
  <c r="G17" i="7" s="1"/>
  <c r="I17" i="7" s="1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K90" i="6"/>
  <c r="I90" i="6"/>
  <c r="G90" i="6"/>
  <c r="E90" i="6"/>
  <c r="E101" i="6"/>
  <c r="E103" i="6"/>
  <c r="C102" i="6"/>
  <c r="C104" i="6"/>
  <c r="K49" i="6"/>
  <c r="I49" i="6"/>
  <c r="C49" i="6"/>
  <c r="K46" i="6"/>
  <c r="I46" i="6"/>
  <c r="G46" i="6"/>
  <c r="G49" i="6" s="1"/>
  <c r="E49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K103" i="6"/>
  <c r="K101" i="6"/>
  <c r="I85" i="6"/>
  <c r="E131" i="6"/>
  <c r="G131" i="6" s="1"/>
  <c r="AH3" i="8" l="1"/>
  <c r="AH4" i="8"/>
  <c r="AF9" i="8"/>
  <c r="AH9" i="8"/>
  <c r="AE4" i="8"/>
  <c r="G12" i="7"/>
  <c r="I12" i="7" s="1"/>
  <c r="G20" i="7"/>
  <c r="I20" i="7" s="1"/>
  <c r="O96" i="7"/>
  <c r="G13" i="7"/>
  <c r="I13" i="7" s="1"/>
  <c r="G21" i="7"/>
  <c r="I21" i="7" s="1"/>
  <c r="G11" i="7"/>
  <c r="I11" i="7" s="1"/>
  <c r="G19" i="7"/>
  <c r="I19" i="7" s="1"/>
  <c r="G14" i="7"/>
  <c r="I14" i="7" s="1"/>
  <c r="G22" i="7"/>
  <c r="I22" i="7" s="1"/>
  <c r="G73" i="8"/>
  <c r="G75" i="8" s="1"/>
  <c r="G77" i="8" s="1"/>
  <c r="E69" i="8"/>
  <c r="E72" i="8" s="1"/>
  <c r="E78" i="8" s="1"/>
  <c r="E88" i="8" s="1"/>
  <c r="G72" i="8"/>
  <c r="G74" i="8" s="1"/>
  <c r="G76" i="8" s="1"/>
  <c r="I58" i="8"/>
  <c r="I63" i="8" s="1"/>
  <c r="I64" i="8" s="1"/>
  <c r="E58" i="8"/>
  <c r="E63" i="8" s="1"/>
  <c r="E64" i="8" s="1"/>
  <c r="E56" i="8" s="1"/>
  <c r="G58" i="8"/>
  <c r="G63" i="8" s="1"/>
  <c r="G64" i="8" s="1"/>
  <c r="G56" i="8" s="1"/>
  <c r="I73" i="8"/>
  <c r="I77" i="8" s="1"/>
  <c r="N63" i="8"/>
  <c r="N64" i="8" s="1"/>
  <c r="N56" i="8" s="1"/>
  <c r="N102" i="8"/>
  <c r="N72" i="8"/>
  <c r="N76" i="8" s="1"/>
  <c r="N73" i="8"/>
  <c r="N75" i="8" s="1"/>
  <c r="N99" i="8"/>
  <c r="K63" i="8"/>
  <c r="K64" i="8" s="1"/>
  <c r="G98" i="8"/>
  <c r="G101" i="8" s="1"/>
  <c r="K72" i="8"/>
  <c r="C61" i="8"/>
  <c r="C73" i="8"/>
  <c r="C79" i="8" s="1"/>
  <c r="C89" i="8" s="1"/>
  <c r="E73" i="8"/>
  <c r="E79" i="8" s="1"/>
  <c r="E89" i="8" s="1"/>
  <c r="E61" i="8"/>
  <c r="I62" i="8"/>
  <c r="K61" i="8"/>
  <c r="K73" i="8"/>
  <c r="G8" i="8"/>
  <c r="I72" i="8"/>
  <c r="C72" i="8"/>
  <c r="C78" i="8" s="1"/>
  <c r="C88" i="8" s="1"/>
  <c r="E47" i="8"/>
  <c r="G61" i="8"/>
  <c r="C63" i="8"/>
  <c r="O94" i="7"/>
  <c r="O97" i="7"/>
  <c r="O89" i="7" s="1"/>
  <c r="O105" i="7"/>
  <c r="O106" i="7"/>
  <c r="O80" i="7"/>
  <c r="E41" i="6"/>
  <c r="I98" i="6"/>
  <c r="K98" i="6" s="1"/>
  <c r="E102" i="6"/>
  <c r="E104" i="6"/>
  <c r="C134" i="6"/>
  <c r="I131" i="6"/>
  <c r="I134" i="6" s="1"/>
  <c r="K102" i="6"/>
  <c r="K84" i="6"/>
  <c r="K92" i="6"/>
  <c r="K119" i="6"/>
  <c r="I92" i="6"/>
  <c r="G92" i="6"/>
  <c r="E92" i="6"/>
  <c r="E93" i="6" s="1"/>
  <c r="K104" i="6"/>
  <c r="I120" i="6"/>
  <c r="I119" i="6"/>
  <c r="I104" i="6"/>
  <c r="I102" i="6"/>
  <c r="I87" i="6"/>
  <c r="I86" i="6"/>
  <c r="I80" i="6" s="1"/>
  <c r="Y13" i="6"/>
  <c r="X13" i="6"/>
  <c r="Y6" i="6"/>
  <c r="G120" i="6"/>
  <c r="E120" i="6"/>
  <c r="C120" i="6"/>
  <c r="G119" i="6"/>
  <c r="E119" i="6"/>
  <c r="C119" i="6"/>
  <c r="C110" i="6"/>
  <c r="C109" i="6"/>
  <c r="G104" i="6"/>
  <c r="G102" i="6"/>
  <c r="C93" i="6"/>
  <c r="C91" i="6"/>
  <c r="I91" i="6" s="1"/>
  <c r="G87" i="6"/>
  <c r="E87" i="6"/>
  <c r="C87" i="6"/>
  <c r="G86" i="6"/>
  <c r="G80" i="6" s="1"/>
  <c r="E86" i="6"/>
  <c r="E80" i="6" s="1"/>
  <c r="C86" i="6"/>
  <c r="C80" i="6" s="1"/>
  <c r="C43" i="6"/>
  <c r="C31" i="6"/>
  <c r="C30" i="6"/>
  <c r="C29" i="6"/>
  <c r="C28" i="6"/>
  <c r="C21" i="6"/>
  <c r="B25" i="5"/>
  <c r="C25" i="5" s="1"/>
  <c r="D25" i="5" s="1"/>
  <c r="B24" i="5"/>
  <c r="C24" i="5" s="1"/>
  <c r="D24" i="5" s="1"/>
  <c r="B23" i="5"/>
  <c r="C23" i="5" s="1"/>
  <c r="D23" i="5" s="1"/>
  <c r="B22" i="5"/>
  <c r="C22" i="5" s="1"/>
  <c r="D22" i="5" s="1"/>
  <c r="B21" i="5"/>
  <c r="C21" i="5" s="1"/>
  <c r="D21" i="5" s="1"/>
  <c r="C20" i="5"/>
  <c r="D20" i="5" s="1"/>
  <c r="B20" i="5"/>
  <c r="B19" i="5"/>
  <c r="C19" i="5" s="1"/>
  <c r="D19" i="5" s="1"/>
  <c r="C18" i="5"/>
  <c r="D18" i="5" s="1"/>
  <c r="B18" i="5"/>
  <c r="C17" i="5"/>
  <c r="D17" i="5" s="1"/>
  <c r="B17" i="5"/>
  <c r="B16" i="5"/>
  <c r="C16" i="5" s="1"/>
  <c r="D16" i="5" s="1"/>
  <c r="B15" i="5"/>
  <c r="C15" i="5" s="1"/>
  <c r="D15" i="5" s="1"/>
  <c r="B14" i="5"/>
  <c r="C14" i="5" s="1"/>
  <c r="D14" i="5" s="1"/>
  <c r="B13" i="5"/>
  <c r="C13" i="5" s="1"/>
  <c r="D13" i="5" s="1"/>
  <c r="C12" i="5"/>
  <c r="D12" i="5" s="1"/>
  <c r="B12" i="5"/>
  <c r="C11" i="5"/>
  <c r="D11" i="5" s="1"/>
  <c r="B11" i="5"/>
  <c r="B10" i="5"/>
  <c r="C10" i="5" s="1"/>
  <c r="D10" i="5" s="1"/>
  <c r="B9" i="5"/>
  <c r="C9" i="5" s="1"/>
  <c r="D9" i="5" s="1"/>
  <c r="C8" i="5"/>
  <c r="D8" i="5" s="1"/>
  <c r="B8" i="5"/>
  <c r="B7" i="5"/>
  <c r="C7" i="5" s="1"/>
  <c r="D7" i="5" s="1"/>
  <c r="B6" i="5"/>
  <c r="C6" i="5" s="1"/>
  <c r="D6" i="5" s="1"/>
  <c r="B5" i="5"/>
  <c r="C5" i="5" s="1"/>
  <c r="D5" i="5" s="1"/>
  <c r="AG10" i="8" l="1"/>
  <c r="K56" i="8"/>
  <c r="G79" i="8"/>
  <c r="G89" i="8" s="1"/>
  <c r="I56" i="8"/>
  <c r="I75" i="8"/>
  <c r="AF10" i="8"/>
  <c r="AE10" i="8"/>
  <c r="N77" i="8"/>
  <c r="N79" i="8" s="1"/>
  <c r="N89" i="8" s="1"/>
  <c r="N74" i="8"/>
  <c r="N78" i="8" s="1"/>
  <c r="N88" i="8" s="1"/>
  <c r="E80" i="8"/>
  <c r="E90" i="8" s="1"/>
  <c r="E92" i="8" s="1"/>
  <c r="I98" i="8"/>
  <c r="I99" i="8" s="1"/>
  <c r="K62" i="8"/>
  <c r="I79" i="8"/>
  <c r="K75" i="8"/>
  <c r="K76" i="8"/>
  <c r="C99" i="8"/>
  <c r="C62" i="8"/>
  <c r="I8" i="8"/>
  <c r="G10" i="8"/>
  <c r="G81" i="8"/>
  <c r="E81" i="8"/>
  <c r="G99" i="8"/>
  <c r="G102" i="8"/>
  <c r="G103" i="8" s="1"/>
  <c r="G62" i="8"/>
  <c r="G78" i="8"/>
  <c r="C64" i="8"/>
  <c r="I74" i="8"/>
  <c r="K74" i="8" s="1"/>
  <c r="I76" i="8"/>
  <c r="K77" i="8"/>
  <c r="E99" i="8"/>
  <c r="E102" i="8"/>
  <c r="E103" i="8" s="1"/>
  <c r="E62" i="8"/>
  <c r="C80" i="8"/>
  <c r="C81" i="8"/>
  <c r="O95" i="7"/>
  <c r="O135" i="7"/>
  <c r="O132" i="7"/>
  <c r="O107" i="7"/>
  <c r="O109" i="7" s="1"/>
  <c r="O108" i="7"/>
  <c r="O110" i="7" s="1"/>
  <c r="O112" i="7"/>
  <c r="G91" i="6"/>
  <c r="K91" i="6"/>
  <c r="E91" i="6"/>
  <c r="K86" i="6"/>
  <c r="K80" i="6" s="1"/>
  <c r="K87" i="6"/>
  <c r="G41" i="6"/>
  <c r="G43" i="6" s="1"/>
  <c r="K120" i="6"/>
  <c r="X6" i="6"/>
  <c r="K131" i="6"/>
  <c r="K134" i="6" s="1"/>
  <c r="G134" i="6"/>
  <c r="E134" i="6"/>
  <c r="X12" i="6"/>
  <c r="C105" i="6"/>
  <c r="C111" i="6" s="1"/>
  <c r="C121" i="6" s="1"/>
  <c r="E96" i="6"/>
  <c r="E97" i="6" s="1"/>
  <c r="E89" i="6" s="1"/>
  <c r="C106" i="6"/>
  <c r="C112" i="6" s="1"/>
  <c r="C122" i="6" s="1"/>
  <c r="E106" i="6"/>
  <c r="C32" i="6"/>
  <c r="C34" i="6" s="1"/>
  <c r="C35" i="6" s="1"/>
  <c r="E43" i="6"/>
  <c r="E105" i="6"/>
  <c r="E94" i="6"/>
  <c r="C96" i="6"/>
  <c r="C94" i="6"/>
  <c r="N81" i="8" l="1"/>
  <c r="N91" i="8" s="1"/>
  <c r="N93" i="8" s="1"/>
  <c r="E100" i="8"/>
  <c r="E32" i="8" s="1"/>
  <c r="K98" i="8"/>
  <c r="K101" i="8" s="1"/>
  <c r="K102" i="8" s="1"/>
  <c r="E82" i="8"/>
  <c r="K78" i="8"/>
  <c r="K88" i="8" s="1"/>
  <c r="K90" i="8" s="1"/>
  <c r="K92" i="8" s="1"/>
  <c r="N80" i="8"/>
  <c r="N90" i="8" s="1"/>
  <c r="N92" i="8" s="1"/>
  <c r="N83" i="8"/>
  <c r="N103" i="8"/>
  <c r="K79" i="8"/>
  <c r="K89" i="8" s="1"/>
  <c r="K91" i="8" s="1"/>
  <c r="K93" i="8" s="1"/>
  <c r="I101" i="8"/>
  <c r="I102" i="8" s="1"/>
  <c r="I89" i="8"/>
  <c r="I81" i="8"/>
  <c r="C82" i="8"/>
  <c r="C90" i="8"/>
  <c r="C92" i="8" s="1"/>
  <c r="I78" i="8"/>
  <c r="E91" i="8"/>
  <c r="E93" i="8" s="1"/>
  <c r="E83" i="8"/>
  <c r="G88" i="8"/>
  <c r="G80" i="8"/>
  <c r="G100" i="8" s="1"/>
  <c r="G91" i="8"/>
  <c r="G93" i="8" s="1"/>
  <c r="G83" i="8"/>
  <c r="C91" i="8"/>
  <c r="C93" i="8" s="1"/>
  <c r="C83" i="8"/>
  <c r="K8" i="8"/>
  <c r="K10" i="8" s="1"/>
  <c r="I10" i="8"/>
  <c r="O111" i="7"/>
  <c r="O122" i="7"/>
  <c r="O114" i="7"/>
  <c r="O136" i="7" s="1"/>
  <c r="I41" i="6"/>
  <c r="K41" i="6" s="1"/>
  <c r="C113" i="6"/>
  <c r="C123" i="6" s="1"/>
  <c r="C125" i="6" s="1"/>
  <c r="Y12" i="6"/>
  <c r="G93" i="6"/>
  <c r="G106" i="6" s="1"/>
  <c r="G108" i="6" s="1"/>
  <c r="G110" i="6" s="1"/>
  <c r="C114" i="6"/>
  <c r="C33" i="6"/>
  <c r="E112" i="6"/>
  <c r="E122" i="6" s="1"/>
  <c r="C97" i="6"/>
  <c r="C89" i="6" s="1"/>
  <c r="C135" i="6"/>
  <c r="C95" i="6"/>
  <c r="C132" i="6"/>
  <c r="E135" i="6"/>
  <c r="E132" i="6"/>
  <c r="E95" i="6"/>
  <c r="G96" i="6"/>
  <c r="C32" i="8" l="1"/>
  <c r="N95" i="8"/>
  <c r="U32" i="8"/>
  <c r="K80" i="8"/>
  <c r="K82" i="8" s="1"/>
  <c r="K94" i="8" s="1"/>
  <c r="AH6" i="8" s="1"/>
  <c r="E104" i="8"/>
  <c r="K81" i="8"/>
  <c r="K83" i="8" s="1"/>
  <c r="K95" i="8" s="1"/>
  <c r="AH7" i="8" s="1"/>
  <c r="E94" i="8"/>
  <c r="AE6" i="8" s="1"/>
  <c r="K99" i="8"/>
  <c r="N105" i="8"/>
  <c r="N82" i="8"/>
  <c r="N100" i="8"/>
  <c r="N32" i="8" s="1"/>
  <c r="W32" i="8" s="1"/>
  <c r="G32" i="8"/>
  <c r="I88" i="8"/>
  <c r="I80" i="8"/>
  <c r="I91" i="8"/>
  <c r="I93" i="8" s="1"/>
  <c r="I83" i="8"/>
  <c r="I103" i="8"/>
  <c r="G95" i="8"/>
  <c r="AF7" i="8" s="1"/>
  <c r="G105" i="8"/>
  <c r="E95" i="8"/>
  <c r="AE7" i="8" s="1"/>
  <c r="E105" i="8"/>
  <c r="C95" i="8"/>
  <c r="C105" i="8"/>
  <c r="G90" i="8"/>
  <c r="G92" i="8" s="1"/>
  <c r="G82" i="8"/>
  <c r="C94" i="8"/>
  <c r="C104" i="8"/>
  <c r="O124" i="7"/>
  <c r="O126" i="7" s="1"/>
  <c r="O116" i="7"/>
  <c r="O121" i="7"/>
  <c r="O113" i="7"/>
  <c r="C116" i="6"/>
  <c r="C124" i="6"/>
  <c r="C126" i="6" s="1"/>
  <c r="C133" i="6"/>
  <c r="C115" i="6"/>
  <c r="I43" i="6"/>
  <c r="C136" i="6"/>
  <c r="G105" i="6"/>
  <c r="G107" i="6" s="1"/>
  <c r="G109" i="6" s="1"/>
  <c r="G94" i="6"/>
  <c r="G132" i="6" s="1"/>
  <c r="K43" i="6"/>
  <c r="I93" i="6"/>
  <c r="I96" i="6"/>
  <c r="E114" i="6"/>
  <c r="E124" i="6" s="1"/>
  <c r="E126" i="6" s="1"/>
  <c r="G112" i="6"/>
  <c r="G122" i="6" s="1"/>
  <c r="G97" i="6"/>
  <c r="G89" i="6" s="1"/>
  <c r="E111" i="6"/>
  <c r="C128" i="6" l="1"/>
  <c r="AN37" i="6" s="1"/>
  <c r="AG37" i="6"/>
  <c r="C127" i="6"/>
  <c r="AN36" i="6" s="1"/>
  <c r="AG36" i="6"/>
  <c r="K100" i="8"/>
  <c r="K104" i="8" s="1"/>
  <c r="K103" i="8"/>
  <c r="K105" i="8" s="1"/>
  <c r="N94" i="8"/>
  <c r="T32" i="8" s="1"/>
  <c r="R32" i="8" s="1"/>
  <c r="N104" i="8"/>
  <c r="E31" i="8"/>
  <c r="E34" i="8" s="1"/>
  <c r="E15" i="8"/>
  <c r="E18" i="8" s="1"/>
  <c r="K15" i="8"/>
  <c r="K18" i="8" s="1"/>
  <c r="K31" i="8"/>
  <c r="G94" i="8"/>
  <c r="AF6" i="8" s="1"/>
  <c r="G104" i="8"/>
  <c r="C15" i="8"/>
  <c r="C31" i="8"/>
  <c r="I90" i="8"/>
  <c r="I92" i="8" s="1"/>
  <c r="I82" i="8"/>
  <c r="I100" i="8"/>
  <c r="I32" i="8" s="1"/>
  <c r="I95" i="8"/>
  <c r="AG7" i="8" s="1"/>
  <c r="I105" i="8"/>
  <c r="O123" i="7"/>
  <c r="O125" i="7" s="1"/>
  <c r="O115" i="7"/>
  <c r="O133" i="7"/>
  <c r="O138" i="7"/>
  <c r="O128" i="7"/>
  <c r="E116" i="6"/>
  <c r="G135" i="6"/>
  <c r="C65" i="6"/>
  <c r="C137" i="6"/>
  <c r="C48" i="6"/>
  <c r="C51" i="6" s="1"/>
  <c r="C64" i="6"/>
  <c r="C67" i="6" s="1"/>
  <c r="G111" i="6"/>
  <c r="G113" i="6" s="1"/>
  <c r="C138" i="6"/>
  <c r="G95" i="6"/>
  <c r="G114" i="6"/>
  <c r="E136" i="6"/>
  <c r="K93" i="6"/>
  <c r="K96" i="6"/>
  <c r="I97" i="6"/>
  <c r="I89" i="6" s="1"/>
  <c r="I105" i="6"/>
  <c r="I109" i="6" s="1"/>
  <c r="I106" i="6"/>
  <c r="I110" i="6" s="1"/>
  <c r="I94" i="6"/>
  <c r="E121" i="6"/>
  <c r="E113" i="6"/>
  <c r="E123" i="6" s="1"/>
  <c r="E125" i="6" s="1"/>
  <c r="K32" i="8" l="1"/>
  <c r="E128" i="6"/>
  <c r="AH37" i="6"/>
  <c r="AG54" i="6"/>
  <c r="AG46" i="6"/>
  <c r="AG53" i="6"/>
  <c r="AG45" i="6"/>
  <c r="AG49" i="6"/>
  <c r="AG56" i="6"/>
  <c r="AG52" i="6"/>
  <c r="AG44" i="6"/>
  <c r="AG51" i="6"/>
  <c r="AG43" i="6"/>
  <c r="AG48" i="6"/>
  <c r="AG50" i="6"/>
  <c r="AG42" i="6"/>
  <c r="AG55" i="6"/>
  <c r="AG47" i="6"/>
  <c r="AG41" i="6"/>
  <c r="AN53" i="6"/>
  <c r="AN45" i="6"/>
  <c r="AN52" i="6"/>
  <c r="AN44" i="6"/>
  <c r="AN48" i="6"/>
  <c r="AN51" i="6"/>
  <c r="AN43" i="6"/>
  <c r="AN50" i="6"/>
  <c r="AN42" i="6"/>
  <c r="AN56" i="6"/>
  <c r="AN47" i="6"/>
  <c r="AN49" i="6"/>
  <c r="AN41" i="6"/>
  <c r="AN54" i="6"/>
  <c r="AN46" i="6"/>
  <c r="AN55" i="6"/>
  <c r="E19" i="8"/>
  <c r="E21" i="8" s="1"/>
  <c r="E22" i="8" s="1"/>
  <c r="E24" i="8" s="1"/>
  <c r="E35" i="8"/>
  <c r="E36" i="8" s="1"/>
  <c r="E37" i="8" s="1"/>
  <c r="E38" i="8" s="1"/>
  <c r="E17" i="8"/>
  <c r="E20" i="8" s="1"/>
  <c r="E33" i="8"/>
  <c r="N31" i="8"/>
  <c r="N15" i="8"/>
  <c r="N18" i="8" s="1"/>
  <c r="G15" i="8"/>
  <c r="G18" i="8" s="1"/>
  <c r="G31" i="8"/>
  <c r="I104" i="8"/>
  <c r="I94" i="8"/>
  <c r="AG6" i="8" s="1"/>
  <c r="C17" i="8"/>
  <c r="C20" i="8" s="1"/>
  <c r="C35" i="8"/>
  <c r="C36" i="8" s="1"/>
  <c r="C37" i="8" s="1"/>
  <c r="C41" i="8" s="1"/>
  <c r="C21" i="8"/>
  <c r="C22" i="8" s="1"/>
  <c r="K34" i="8"/>
  <c r="K17" i="8"/>
  <c r="K20" i="8" s="1"/>
  <c r="K19" i="8"/>
  <c r="K21" i="8" s="1"/>
  <c r="K22" i="8" s="1"/>
  <c r="K24" i="8" s="1"/>
  <c r="K33" i="8"/>
  <c r="K35" i="8"/>
  <c r="K36" i="8" s="1"/>
  <c r="K37" i="8" s="1"/>
  <c r="O65" i="7"/>
  <c r="O137" i="7"/>
  <c r="O127" i="7"/>
  <c r="G116" i="6"/>
  <c r="G124" i="6"/>
  <c r="G126" i="6" s="1"/>
  <c r="G115" i="6"/>
  <c r="AI36" i="6" s="1"/>
  <c r="G123" i="6"/>
  <c r="G125" i="6" s="1"/>
  <c r="C50" i="6"/>
  <c r="C53" i="6" s="1"/>
  <c r="G121" i="6"/>
  <c r="E138" i="6"/>
  <c r="C66" i="6"/>
  <c r="C52" i="6"/>
  <c r="C54" i="6" s="1"/>
  <c r="C55" i="6" s="1"/>
  <c r="C68" i="6"/>
  <c r="C69" i="6" s="1"/>
  <c r="C70" i="6" s="1"/>
  <c r="C71" i="6" s="1"/>
  <c r="G136" i="6"/>
  <c r="I107" i="6"/>
  <c r="K107" i="6" s="1"/>
  <c r="I108" i="6"/>
  <c r="I95" i="6"/>
  <c r="I132" i="6"/>
  <c r="I135" i="6"/>
  <c r="K97" i="6"/>
  <c r="K89" i="6" s="1"/>
  <c r="K105" i="6"/>
  <c r="K109" i="6" s="1"/>
  <c r="K94" i="6"/>
  <c r="K106" i="6"/>
  <c r="K110" i="6" s="1"/>
  <c r="G133" i="6"/>
  <c r="E115" i="6"/>
  <c r="AH36" i="6" s="1"/>
  <c r="E133" i="6"/>
  <c r="E65" i="6" s="1"/>
  <c r="C39" i="8" l="1"/>
  <c r="C42" i="8" s="1"/>
  <c r="C40" i="8"/>
  <c r="C24" i="8"/>
  <c r="C27" i="8" s="1"/>
  <c r="AH54" i="6"/>
  <c r="AH46" i="6"/>
  <c r="AH53" i="6"/>
  <c r="AH45" i="6"/>
  <c r="AH52" i="6"/>
  <c r="AH44" i="6"/>
  <c r="AH41" i="6"/>
  <c r="AH48" i="6"/>
  <c r="AH51" i="6"/>
  <c r="AH43" i="6"/>
  <c r="AH49" i="6"/>
  <c r="AH56" i="6"/>
  <c r="AH50" i="6"/>
  <c r="AH42" i="6"/>
  <c r="AH55" i="6"/>
  <c r="AH47" i="6"/>
  <c r="G127" i="6"/>
  <c r="AP36" i="6" s="1"/>
  <c r="G128" i="6"/>
  <c r="AI37" i="6"/>
  <c r="AI54" i="6"/>
  <c r="AI46" i="6"/>
  <c r="AI53" i="6"/>
  <c r="AI45" i="6"/>
  <c r="AI41" i="6"/>
  <c r="AI56" i="6"/>
  <c r="AI52" i="6"/>
  <c r="AI44" i="6"/>
  <c r="AI51" i="6"/>
  <c r="AI43" i="6"/>
  <c r="AI50" i="6"/>
  <c r="AI42" i="6"/>
  <c r="AI55" i="6"/>
  <c r="AI47" i="6"/>
  <c r="AI49" i="6"/>
  <c r="AI48" i="6"/>
  <c r="X10" i="6"/>
  <c r="AO37" i="6"/>
  <c r="E41" i="8"/>
  <c r="E23" i="8"/>
  <c r="E26" i="8"/>
  <c r="E39" i="8"/>
  <c r="E42" i="8" s="1"/>
  <c r="E43" i="8" s="1"/>
  <c r="N34" i="8"/>
  <c r="N19" i="8"/>
  <c r="N21" i="8" s="1"/>
  <c r="N22" i="8" s="1"/>
  <c r="N39" i="8" s="1"/>
  <c r="N35" i="8"/>
  <c r="N36" i="8" s="1"/>
  <c r="N37" i="8" s="1"/>
  <c r="N33" i="8"/>
  <c r="V32" i="8" s="1"/>
  <c r="N17" i="8"/>
  <c r="N20" i="8" s="1"/>
  <c r="C43" i="8"/>
  <c r="I15" i="8"/>
  <c r="I18" i="8" s="1"/>
  <c r="I31" i="8"/>
  <c r="K25" i="8"/>
  <c r="K27" i="8"/>
  <c r="K28" i="8" s="1"/>
  <c r="E27" i="8"/>
  <c r="E28" i="8" s="1"/>
  <c r="E25" i="8"/>
  <c r="G34" i="8"/>
  <c r="G17" i="8"/>
  <c r="G20" i="8" s="1"/>
  <c r="G35" i="8"/>
  <c r="G36" i="8" s="1"/>
  <c r="G37" i="8" s="1"/>
  <c r="G19" i="8"/>
  <c r="G21" i="8" s="1"/>
  <c r="G22" i="8" s="1"/>
  <c r="G24" i="8" s="1"/>
  <c r="G33" i="8"/>
  <c r="K38" i="8"/>
  <c r="K41" i="8"/>
  <c r="C26" i="8"/>
  <c r="C23" i="8"/>
  <c r="K23" i="8"/>
  <c r="K26" i="8"/>
  <c r="K39" i="8"/>
  <c r="C38" i="8"/>
  <c r="O64" i="7"/>
  <c r="O48" i="7"/>
  <c r="O51" i="7" s="1"/>
  <c r="G64" i="6"/>
  <c r="G67" i="6" s="1"/>
  <c r="I112" i="6"/>
  <c r="I114" i="6" s="1"/>
  <c r="K108" i="6"/>
  <c r="G138" i="6"/>
  <c r="G65" i="6"/>
  <c r="C72" i="6"/>
  <c r="C75" i="6" s="1"/>
  <c r="C59" i="6"/>
  <c r="K111" i="6"/>
  <c r="C57" i="6"/>
  <c r="C56" i="6"/>
  <c r="C74" i="6"/>
  <c r="I111" i="6"/>
  <c r="I121" i="6" s="1"/>
  <c r="I122" i="6"/>
  <c r="K95" i="6"/>
  <c r="K132" i="6"/>
  <c r="K135" i="6"/>
  <c r="G48" i="6"/>
  <c r="G51" i="6" s="1"/>
  <c r="Y9" i="6"/>
  <c r="G137" i="6"/>
  <c r="E127" i="6"/>
  <c r="E137" i="6"/>
  <c r="Y10" i="6" l="1"/>
  <c r="AP37" i="6"/>
  <c r="AP53" i="6"/>
  <c r="AP45" i="6"/>
  <c r="AP52" i="6"/>
  <c r="AP44" i="6"/>
  <c r="AP56" i="6"/>
  <c r="AP48" i="6"/>
  <c r="AP51" i="6"/>
  <c r="AP43" i="6"/>
  <c r="AP50" i="6"/>
  <c r="AP42" i="6"/>
  <c r="AP47" i="6"/>
  <c r="AP49" i="6"/>
  <c r="AP41" i="6"/>
  <c r="AP54" i="6"/>
  <c r="AP46" i="6"/>
  <c r="AP55" i="6"/>
  <c r="E40" i="8"/>
  <c r="N24" i="8"/>
  <c r="N25" i="8" s="1"/>
  <c r="N38" i="8"/>
  <c r="N41" i="8"/>
  <c r="N23" i="8"/>
  <c r="N26" i="8"/>
  <c r="N42" i="8"/>
  <c r="N43" i="8" s="1"/>
  <c r="X32" i="8" s="1"/>
  <c r="N40" i="8"/>
  <c r="G39" i="8"/>
  <c r="G42" i="8" s="1"/>
  <c r="G43" i="8" s="1"/>
  <c r="G38" i="8"/>
  <c r="G41" i="8"/>
  <c r="G25" i="8"/>
  <c r="G27" i="8"/>
  <c r="G28" i="8" s="1"/>
  <c r="C28" i="8"/>
  <c r="C25" i="8"/>
  <c r="I17" i="8"/>
  <c r="I20" i="8" s="1"/>
  <c r="I34" i="8"/>
  <c r="I35" i="8"/>
  <c r="I36" i="8" s="1"/>
  <c r="I37" i="8" s="1"/>
  <c r="I19" i="8"/>
  <c r="I21" i="8" s="1"/>
  <c r="I22" i="8" s="1"/>
  <c r="I33" i="8"/>
  <c r="K40" i="8"/>
  <c r="K42" i="8"/>
  <c r="K43" i="8" s="1"/>
  <c r="U7" i="8"/>
  <c r="G23" i="8"/>
  <c r="G26" i="8"/>
  <c r="T7" i="8"/>
  <c r="E64" i="6"/>
  <c r="AO36" i="6"/>
  <c r="O67" i="7"/>
  <c r="O50" i="7"/>
  <c r="O53" i="7" s="1"/>
  <c r="O52" i="7"/>
  <c r="O54" i="7" s="1"/>
  <c r="O55" i="7" s="1"/>
  <c r="O57" i="7" s="1"/>
  <c r="O68" i="7"/>
  <c r="O69" i="7" s="1"/>
  <c r="O70" i="7" s="1"/>
  <c r="O72" i="7"/>
  <c r="O66" i="7"/>
  <c r="G50" i="6"/>
  <c r="G53" i="6" s="1"/>
  <c r="I116" i="6"/>
  <c r="I124" i="6"/>
  <c r="I126" i="6" s="1"/>
  <c r="C73" i="6"/>
  <c r="C76" i="6"/>
  <c r="X40" i="6" s="1"/>
  <c r="C58" i="6"/>
  <c r="C60" i="6"/>
  <c r="C61" i="6" s="1"/>
  <c r="AN38" i="6" s="1"/>
  <c r="I113" i="6"/>
  <c r="K112" i="6"/>
  <c r="K121" i="6"/>
  <c r="K123" i="6" s="1"/>
  <c r="I136" i="6"/>
  <c r="K113" i="6"/>
  <c r="K115" i="6" s="1"/>
  <c r="AK36" i="6" s="1"/>
  <c r="E48" i="6"/>
  <c r="E51" i="6" s="1"/>
  <c r="X9" i="6"/>
  <c r="G52" i="6"/>
  <c r="G54" i="6" s="1"/>
  <c r="G55" i="6" s="1"/>
  <c r="G66" i="6"/>
  <c r="G68" i="6"/>
  <c r="G69" i="6" s="1"/>
  <c r="G70" i="6" s="1"/>
  <c r="G71" i="6" s="1"/>
  <c r="E68" i="6"/>
  <c r="E69" i="6" s="1"/>
  <c r="E70" i="6" s="1"/>
  <c r="E66" i="6"/>
  <c r="AK54" i="6" l="1"/>
  <c r="AK46" i="6"/>
  <c r="AK41" i="6"/>
  <c r="AK53" i="6"/>
  <c r="AK45" i="6"/>
  <c r="AK49" i="6"/>
  <c r="AK52" i="6"/>
  <c r="AK44" i="6"/>
  <c r="AK51" i="6"/>
  <c r="AK43" i="6"/>
  <c r="AK48" i="6"/>
  <c r="AK50" i="6"/>
  <c r="AK42" i="6"/>
  <c r="AK55" i="6"/>
  <c r="AK47" i="6"/>
  <c r="AK56" i="6"/>
  <c r="I128" i="6"/>
  <c r="AQ37" i="6" s="1"/>
  <c r="AJ37" i="6"/>
  <c r="N27" i="8"/>
  <c r="N28" i="8" s="1"/>
  <c r="G40" i="8"/>
  <c r="I26" i="8"/>
  <c r="I23" i="8"/>
  <c r="I38" i="8"/>
  <c r="I41" i="8"/>
  <c r="I39" i="8"/>
  <c r="V7" i="8"/>
  <c r="I24" i="8"/>
  <c r="X7" i="8"/>
  <c r="AO56" i="6"/>
  <c r="AO55" i="6"/>
  <c r="AO47" i="6"/>
  <c r="AO54" i="6"/>
  <c r="AO46" i="6"/>
  <c r="AO50" i="6"/>
  <c r="AO49" i="6"/>
  <c r="AO48" i="6"/>
  <c r="AO53" i="6"/>
  <c r="AO45" i="6"/>
  <c r="AO52" i="6"/>
  <c r="AO44" i="6"/>
  <c r="AO43" i="6"/>
  <c r="AO42" i="6"/>
  <c r="AO41" i="6"/>
  <c r="AO51" i="6"/>
  <c r="E67" i="6"/>
  <c r="E52" i="6"/>
  <c r="E54" i="6" s="1"/>
  <c r="E55" i="6" s="1"/>
  <c r="E57" i="6" s="1"/>
  <c r="E50" i="6"/>
  <c r="E53" i="6" s="1"/>
  <c r="O60" i="7"/>
  <c r="O61" i="7" s="1"/>
  <c r="O58" i="7"/>
  <c r="O73" i="7"/>
  <c r="O75" i="7"/>
  <c r="O76" i="7" s="1"/>
  <c r="O71" i="7"/>
  <c r="O74" i="7"/>
  <c r="O59" i="7"/>
  <c r="O56" i="7"/>
  <c r="I115" i="6"/>
  <c r="I123" i="6"/>
  <c r="I125" i="6" s="1"/>
  <c r="P40" i="6"/>
  <c r="G57" i="6"/>
  <c r="G60" i="6" s="1"/>
  <c r="G59" i="6"/>
  <c r="I133" i="6"/>
  <c r="I137" i="6" s="1"/>
  <c r="K127" i="6"/>
  <c r="AR36" i="6" s="1"/>
  <c r="K122" i="6"/>
  <c r="K124" i="6" s="1"/>
  <c r="K114" i="6"/>
  <c r="K133" i="6"/>
  <c r="K137" i="6" s="1"/>
  <c r="I138" i="6"/>
  <c r="G72" i="6"/>
  <c r="G56" i="6"/>
  <c r="G74" i="6"/>
  <c r="E71" i="6"/>
  <c r="E74" i="6"/>
  <c r="AR53" i="6" l="1"/>
  <c r="AR45" i="6"/>
  <c r="AR52" i="6"/>
  <c r="AR44" i="6"/>
  <c r="AR48" i="6"/>
  <c r="AR55" i="6"/>
  <c r="AR51" i="6"/>
  <c r="AR43" i="6"/>
  <c r="AR50" i="6"/>
  <c r="AR42" i="6"/>
  <c r="AR56" i="6"/>
  <c r="AR49" i="6"/>
  <c r="AR41" i="6"/>
  <c r="AR54" i="6"/>
  <c r="AR46" i="6"/>
  <c r="AR47" i="6"/>
  <c r="I127" i="6"/>
  <c r="AJ36" i="6"/>
  <c r="I25" i="8"/>
  <c r="I27" i="8"/>
  <c r="I28" i="8" s="1"/>
  <c r="I40" i="8"/>
  <c r="I42" i="8"/>
  <c r="I43" i="8" s="1"/>
  <c r="E60" i="6"/>
  <c r="E61" i="6" s="1"/>
  <c r="AO38" i="6" s="1"/>
  <c r="E59" i="6"/>
  <c r="E56" i="6"/>
  <c r="E72" i="6"/>
  <c r="E75" i="6" s="1"/>
  <c r="E76" i="6" s="1"/>
  <c r="I65" i="6"/>
  <c r="G75" i="6"/>
  <c r="G76" i="6" s="1"/>
  <c r="E58" i="6"/>
  <c r="G58" i="6"/>
  <c r="G61" i="6"/>
  <c r="AP38" i="6" s="1"/>
  <c r="K116" i="6"/>
  <c r="AK37" i="6" s="1"/>
  <c r="K136" i="6"/>
  <c r="K65" i="6" s="1"/>
  <c r="G73" i="6"/>
  <c r="AJ54" i="6" l="1"/>
  <c r="AJ46" i="6"/>
  <c r="AJ53" i="6"/>
  <c r="AJ45" i="6"/>
  <c r="AJ41" i="6"/>
  <c r="AJ52" i="6"/>
  <c r="AJ44" i="6"/>
  <c r="AJ51" i="6"/>
  <c r="AJ43" i="6"/>
  <c r="AJ49" i="6"/>
  <c r="AJ48" i="6"/>
  <c r="AJ50" i="6"/>
  <c r="AJ42" i="6"/>
  <c r="AJ55" i="6"/>
  <c r="AJ47" i="6"/>
  <c r="AJ56" i="6"/>
  <c r="AQ36" i="6"/>
  <c r="I64" i="6"/>
  <c r="I48" i="6"/>
  <c r="I51" i="6" s="1"/>
  <c r="W7" i="8"/>
  <c r="E73" i="6"/>
  <c r="R40" i="6"/>
  <c r="Z40" i="6"/>
  <c r="Y40" i="6"/>
  <c r="Q40" i="6"/>
  <c r="K138" i="6"/>
  <c r="K128" i="6"/>
  <c r="AR37" i="6" s="1"/>
  <c r="I67" i="6" l="1"/>
  <c r="I50" i="6"/>
  <c r="I53" i="6" s="1"/>
  <c r="I68" i="6"/>
  <c r="I69" i="6" s="1"/>
  <c r="I70" i="6" s="1"/>
  <c r="I66" i="6"/>
  <c r="I52" i="6"/>
  <c r="I54" i="6" s="1"/>
  <c r="I55" i="6" s="1"/>
  <c r="AQ53" i="6"/>
  <c r="AQ45" i="6"/>
  <c r="AQ52" i="6"/>
  <c r="AQ44" i="6"/>
  <c r="AQ48" i="6"/>
  <c r="AQ51" i="6"/>
  <c r="AQ43" i="6"/>
  <c r="AQ55" i="6"/>
  <c r="AQ50" i="6"/>
  <c r="AQ42" i="6"/>
  <c r="AQ47" i="6"/>
  <c r="AQ49" i="6"/>
  <c r="AQ41" i="6"/>
  <c r="AQ54" i="6"/>
  <c r="AQ46" i="6"/>
  <c r="AQ56" i="6"/>
  <c r="K48" i="6"/>
  <c r="K51" i="6" s="1"/>
  <c r="K64" i="6"/>
  <c r="I56" i="6" l="1"/>
  <c r="I72" i="6"/>
  <c r="I59" i="6"/>
  <c r="I57" i="6"/>
  <c r="I71" i="6"/>
  <c r="I74" i="6"/>
  <c r="K66" i="6"/>
  <c r="K67" i="6"/>
  <c r="K68" i="6"/>
  <c r="K69" i="6" s="1"/>
  <c r="K70" i="6" s="1"/>
  <c r="K74" i="6" s="1"/>
  <c r="K52" i="6"/>
  <c r="K54" i="6" s="1"/>
  <c r="K55" i="6" s="1"/>
  <c r="K59" i="6" s="1"/>
  <c r="K50" i="6"/>
  <c r="I60" i="6" l="1"/>
  <c r="I61" i="6" s="1"/>
  <c r="AQ38" i="6" s="1"/>
  <c r="I58" i="6"/>
  <c r="I75" i="6"/>
  <c r="I76" i="6" s="1"/>
  <c r="I73" i="6"/>
  <c r="K53" i="6"/>
  <c r="K72" i="6"/>
  <c r="K71" i="6"/>
  <c r="K57" i="6"/>
  <c r="K60" i="6" s="1"/>
  <c r="K56" i="6"/>
  <c r="AA40" i="6" l="1"/>
  <c r="S40" i="6"/>
  <c r="K73" i="6"/>
  <c r="K75" i="6"/>
  <c r="K76" i="6" s="1"/>
  <c r="AB40" i="6" s="1"/>
  <c r="K61" i="6"/>
  <c r="AR38" i="6" s="1"/>
  <c r="K58" i="6"/>
  <c r="T40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/>
  </authors>
  <commentList>
    <comment ref="C13" authorId="0" shapeId="0" xr:uid="{54B55E79-94A1-4DC7-9803-2BB8FA577214}">
      <text>
        <r>
          <rPr>
            <sz val="10"/>
            <color rgb="FF000000"/>
            <rFont val="Tahoma"/>
            <family val="2"/>
          </rPr>
          <t>without this it is impossible to reproduce curve in paper -- theory maxes out at 25%</t>
        </r>
      </text>
    </comment>
    <comment ref="N13" authorId="0" shapeId="0" xr:uid="{6BBC926B-7B42-4B76-BF6D-7D5D8AFEF973}">
      <text>
        <r>
          <rPr>
            <sz val="10"/>
            <color rgb="FF000000"/>
            <rFont val="Tahoma"/>
            <family val="2"/>
          </rPr>
          <t>without this it is impossible to reproduce curve in paper -- theory maxes out at 25%</t>
        </r>
      </text>
    </comment>
    <comment ref="C57" authorId="1" shapeId="0" xr:uid="{FFFA5F26-216A-4432-9716-459CB176F6AD}">
      <text>
        <r>
          <rPr>
            <sz val="10"/>
            <color rgb="FF000000"/>
            <rFont val="Arial"/>
            <family val="2"/>
          </rPr>
          <t xml:space="preserve">reported:  with = 1.2 -1.3 um </t>
        </r>
      </text>
    </comment>
    <comment ref="E57" authorId="1" shapeId="0" xr:uid="{E61888CE-E0E8-4FA5-AD0B-85EF63BB71AD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G57" authorId="1" shapeId="0" xr:uid="{7102D725-42BA-4F35-94C7-53A0DBE11F53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I57" authorId="1" shapeId="0" xr:uid="{6E2A8A84-8576-45A7-A7BA-1890AFD28CAD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K57" authorId="1" shapeId="0" xr:uid="{EA14F0DC-ED31-4848-9397-9BA0385F8628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N57" authorId="1" shapeId="0" xr:uid="{6E87804F-0533-4C2E-885A-4672A116ABF4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C58" authorId="1" shapeId="0" xr:uid="{58BCA38E-6870-4780-8045-CEE9EEFDED97}">
      <text>
        <r>
          <rPr>
            <sz val="10"/>
            <color rgb="FF000000"/>
            <rFont val="Arial"/>
            <family val="2"/>
          </rPr>
          <t xml:space="preserve">reported as 1um .... appx match to 
</t>
        </r>
        <r>
          <rPr>
            <sz val="10"/>
            <color rgb="FF000000"/>
            <rFont val="Arial"/>
            <family val="2"/>
          </rPr>
          <t>set to match wavelength (accounting for index)</t>
        </r>
      </text>
    </comment>
    <comment ref="E58" authorId="1" shapeId="0" xr:uid="{3CEDE178-D3D0-4831-A99E-E1CCF538A4E0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G58" authorId="1" shapeId="0" xr:uid="{EBBA5A06-E37E-48D3-908E-255633348C1F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I58" authorId="1" shapeId="0" xr:uid="{07F1DB2A-B62A-4B50-B995-9980DE8A0758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K58" authorId="1" shapeId="0" xr:uid="{3038CB6A-0535-4BD5-A8D1-D8494D1E927F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N58" authorId="1" shapeId="0" xr:uid="{BC72865F-0038-4589-9C8E-5142DCD65F57}">
      <text>
        <r>
          <rPr>
            <sz val="10"/>
            <color rgb="FF000000"/>
            <rFont val="Arial"/>
            <family val="2"/>
          </rPr>
          <t xml:space="preserve">reported as 1um .... appx match to 
</t>
        </r>
        <r>
          <rPr>
            <sz val="10"/>
            <color rgb="FF000000"/>
            <rFont val="Arial"/>
            <family val="2"/>
          </rPr>
          <t>set to match wavelength (accounting for index)</t>
        </r>
      </text>
    </comment>
    <comment ref="C65" authorId="1" shapeId="0" xr:uid="{BB6B66C7-E87F-447C-9787-7D47F1AC0D6E}">
      <text>
        <r>
          <rPr>
            <sz val="10"/>
            <color rgb="FF000000"/>
            <rFont val="Arial"/>
            <family val="2"/>
          </rPr>
          <t>set to produce P0 that is needed for observed Efficiency</t>
        </r>
      </text>
    </comment>
    <comment ref="N65" authorId="1" shapeId="0" xr:uid="{DCA92EDE-F96C-4512-A245-625ACB1CF0E5}">
      <text>
        <r>
          <rPr>
            <sz val="10"/>
            <color rgb="FF000000"/>
            <rFont val="Arial"/>
            <family val="2"/>
          </rPr>
          <t>set to produce P0 that is needed for observed Efficiency</t>
        </r>
      </text>
    </comment>
    <comment ref="C68" authorId="1" shapeId="0" xr:uid="{0AADFD56-66B9-4C03-88EE-7D6CD43252C5}">
      <text>
        <r>
          <rPr>
            <sz val="10"/>
            <color rgb="FF000000"/>
            <rFont val="Arial"/>
            <family val="2"/>
          </rPr>
          <t>set to yield measured  Q</t>
        </r>
      </text>
    </comment>
    <comment ref="E68" authorId="0" shapeId="0" xr:uid="{31326226-70E0-495F-89E4-85FD402CCBC8}">
      <text>
        <r>
          <rPr>
            <sz val="10"/>
            <color rgb="FF000000"/>
            <rFont val="Tahoma"/>
            <family val="2"/>
          </rPr>
          <t>set to get Q_p</t>
        </r>
      </text>
    </comment>
    <comment ref="C70" authorId="1" shapeId="0" xr:uid="{037F6B73-1852-4C7A-86E6-99AE56818861}">
      <text>
        <r>
          <rPr>
            <sz val="10"/>
            <color rgb="FF000000"/>
            <rFont val="Arial"/>
            <family val="2"/>
          </rPr>
          <t xml:space="preserve">set to yield measured Q </t>
        </r>
      </text>
    </comment>
    <comment ref="E70" authorId="0" shapeId="0" xr:uid="{75505E25-B50F-4DFA-9E58-C112E6D369B8}">
      <text>
        <r>
          <rPr>
            <sz val="10"/>
            <color rgb="FF000000"/>
            <rFont val="Tahoma"/>
            <family val="2"/>
          </rPr>
          <t>set to get Q_p</t>
        </r>
      </text>
    </comment>
    <comment ref="C94" authorId="1" shapeId="0" xr:uid="{EE74D01F-DBEA-4F1B-8FCF-BF2B3284B7F7}">
      <text>
        <r>
          <rPr>
            <sz val="10"/>
            <color rgb="FF000000"/>
            <rFont val="Arial"/>
            <family val="2"/>
          </rPr>
          <t>measured Q:   5.9e5</t>
        </r>
      </text>
    </comment>
    <comment ref="C95" authorId="1" shapeId="0" xr:uid="{BDE5E47C-B521-4806-8069-6808149B7B64}">
      <text>
        <r>
          <rPr>
            <sz val="10"/>
            <color rgb="FF000000"/>
            <rFont val="Arial"/>
            <family val="2"/>
          </rPr>
          <t>measured Q:   2.5e5</t>
        </r>
      </text>
    </comment>
    <comment ref="C104" authorId="1" shapeId="0" xr:uid="{7D3BED3D-E99C-4EA8-BB81-D71099CFF51F}">
      <text>
        <r>
          <rPr>
            <sz val="10"/>
            <color rgb="FF000000"/>
            <rFont val="Arial"/>
            <family val="2"/>
          </rPr>
          <t>measured Q:   5.9e5</t>
        </r>
      </text>
    </comment>
    <comment ref="E104" authorId="1" shapeId="0" xr:uid="{641D9867-D094-49CD-889C-8FE2B0AFD447}">
      <text>
        <r>
          <rPr>
            <sz val="10"/>
            <color rgb="FF000000"/>
            <rFont val="Arial"/>
            <family val="2"/>
          </rPr>
          <t>measured Q:   5.9e5</t>
        </r>
      </text>
    </comment>
    <comment ref="G104" authorId="1" shapeId="0" xr:uid="{32CC8E35-AEED-46B7-BFE7-76E179EB43AE}">
      <text>
        <r>
          <rPr>
            <sz val="10"/>
            <color rgb="FF000000"/>
            <rFont val="Arial"/>
            <family val="2"/>
            <scheme val="minor"/>
          </rPr>
          <t>measured Q:   5.9e5</t>
        </r>
      </text>
    </comment>
    <comment ref="I104" authorId="1" shapeId="0" xr:uid="{FD5AAC40-C49A-4666-BA6D-EAB850056E1F}">
      <text>
        <r>
          <rPr>
            <sz val="10"/>
            <color rgb="FF000000"/>
            <rFont val="Arial"/>
            <family val="2"/>
            <scheme val="minor"/>
          </rPr>
          <t>measured Q:   5.9e5</t>
        </r>
      </text>
    </comment>
    <comment ref="K104" authorId="1" shapeId="0" xr:uid="{09BD86CF-5496-4F64-BEA2-366A79592998}">
      <text>
        <r>
          <rPr>
            <sz val="10"/>
            <color rgb="FF000000"/>
            <rFont val="Arial"/>
            <family val="2"/>
          </rPr>
          <t>measured Q:   5.9e5</t>
        </r>
      </text>
    </comment>
    <comment ref="L104" authorId="1" shapeId="0" xr:uid="{9213A2B5-9A3D-49E4-A08E-6D785EF58F3E}">
      <text>
        <r>
          <rPr>
            <sz val="10"/>
            <color rgb="FF000000"/>
            <rFont val="Arial"/>
            <family val="2"/>
          </rPr>
          <t>measured Q:   5.9e5</t>
        </r>
      </text>
    </comment>
    <comment ref="N104" authorId="1" shapeId="0" xr:uid="{D2CC6059-4D97-4851-803B-CD0B4F873C74}">
      <text>
        <r>
          <rPr>
            <sz val="10"/>
            <color rgb="FF000000"/>
            <rFont val="Arial"/>
            <family val="2"/>
            <scheme val="minor"/>
          </rPr>
          <t>measured Q:   5.9e5</t>
        </r>
      </text>
    </comment>
    <comment ref="C105" authorId="1" shapeId="0" xr:uid="{8D193D71-BAEA-467C-8BB9-E27C32E9659E}">
      <text>
        <r>
          <rPr>
            <sz val="10"/>
            <color rgb="FF000000"/>
            <rFont val="Arial"/>
            <family val="2"/>
          </rPr>
          <t>measured Q:   2.5e5</t>
        </r>
      </text>
    </comment>
    <comment ref="E105" authorId="1" shapeId="0" xr:uid="{2E8BC9A6-B71B-40AC-893D-E763A6FDF99E}">
      <text>
        <r>
          <rPr>
            <sz val="10"/>
            <color rgb="FF000000"/>
            <rFont val="Arial"/>
            <family val="2"/>
            <scheme val="minor"/>
          </rPr>
          <t>measured Q:   2.5e5</t>
        </r>
      </text>
    </comment>
    <comment ref="G105" authorId="1" shapeId="0" xr:uid="{8548A4A5-1D38-4DD0-A208-CCE154CD5FF4}">
      <text>
        <r>
          <rPr>
            <sz val="10"/>
            <color rgb="FF000000"/>
            <rFont val="Arial"/>
            <family val="2"/>
            <scheme val="minor"/>
          </rPr>
          <t>measured Q:   2.5e5</t>
        </r>
      </text>
    </comment>
    <comment ref="I105" authorId="1" shapeId="0" xr:uid="{5938AC46-4651-46A9-93B7-5684FBAE4ADD}">
      <text>
        <r>
          <rPr>
            <sz val="10"/>
            <color rgb="FF000000"/>
            <rFont val="Arial"/>
            <family val="2"/>
          </rPr>
          <t>measured Q:   2.5e5</t>
        </r>
      </text>
    </comment>
    <comment ref="K105" authorId="1" shapeId="0" xr:uid="{57887EB1-E261-4486-8A99-1FF0B1618B6B}">
      <text>
        <r>
          <rPr>
            <sz val="10"/>
            <color rgb="FF000000"/>
            <rFont val="Arial"/>
            <family val="2"/>
          </rPr>
          <t>measured Q:   2.5e5</t>
        </r>
      </text>
    </comment>
    <comment ref="L105" authorId="1" shapeId="0" xr:uid="{2F9A2ACF-5B93-4DD8-91E4-4134BB9754F3}">
      <text>
        <r>
          <rPr>
            <sz val="10"/>
            <color rgb="FF000000"/>
            <rFont val="Arial"/>
            <family val="2"/>
          </rPr>
          <t>measured Q:   2.5e5</t>
        </r>
      </text>
    </comment>
    <comment ref="N105" authorId="1" shapeId="0" xr:uid="{86C1F8DC-7045-47B2-A46B-BA558D5A47DA}">
      <text>
        <r>
          <rPr>
            <sz val="10"/>
            <color rgb="FF000000"/>
            <rFont val="Arial"/>
            <family val="2"/>
          </rPr>
          <t>measured Q:   2.5e5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90" authorId="0" shapeId="0" xr:uid="{D9F04C1B-9DCF-4545-AFB6-EAC7551E753A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O91" authorId="0" shapeId="0" xr:uid="{B76EE66A-C029-4B4E-9ABF-D39E1B15F5FA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O137" authorId="0" shapeId="0" xr:uid="{D1744153-893E-40E6-93CD-4573EF9B0D8E}">
      <text>
        <r>
          <rPr>
            <sz val="10"/>
            <color rgb="FF000000"/>
            <rFont val="Arial"/>
            <family val="2"/>
            <scheme val="minor"/>
          </rPr>
          <t>measured Q:   5.9e5</t>
        </r>
      </text>
    </comment>
    <comment ref="O138" authorId="0" shapeId="0" xr:uid="{82D1E195-C6E7-40A9-B065-E47FB1904681}">
      <text>
        <r>
          <rPr>
            <sz val="10"/>
            <color rgb="FF000000"/>
            <rFont val="Arial"/>
            <family val="2"/>
            <scheme val="minor"/>
          </rPr>
          <t>measured Q:   2.5e5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/>
  </authors>
  <commentList>
    <comment ref="C46" authorId="0" shapeId="0" xr:uid="{9613628C-3825-3E47-89D1-292680D9C237}">
      <text>
        <r>
          <rPr>
            <sz val="10"/>
            <color rgb="FF000000"/>
            <rFont val="Tahoma"/>
            <family val="2"/>
          </rPr>
          <t>without this it is impossible to reproduce curve in paper -- theory maxes out at 25%</t>
        </r>
      </text>
    </comment>
    <comment ref="C90" authorId="1" shapeId="0" xr:uid="{3E8F7599-0F5A-644C-A5F5-73040BAB4082}">
      <text>
        <r>
          <rPr>
            <sz val="10"/>
            <color rgb="FF000000"/>
            <rFont val="Arial"/>
            <family val="2"/>
          </rPr>
          <t xml:space="preserve">reported:  with = 1.2 -1.3 um </t>
        </r>
      </text>
    </comment>
    <comment ref="E90" authorId="1" shapeId="0" xr:uid="{F820904B-BCED-F244-B47D-28CD530866F1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G90" authorId="1" shapeId="0" xr:uid="{38F8EDAC-A732-9042-A03A-D2082E843C48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I90" authorId="1" shapeId="0" xr:uid="{C9C960E6-C371-0F40-A8EB-CC369B0C2272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K90" authorId="1" shapeId="0" xr:uid="{DDDB70FF-7883-8146-8B61-EBF5BF67F126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C91" authorId="1" shapeId="0" xr:uid="{A4E36EBF-6C14-0B40-830E-C9FB77813CBF}">
      <text>
        <r>
          <rPr>
            <sz val="10"/>
            <color rgb="FF000000"/>
            <rFont val="Arial"/>
            <family val="2"/>
          </rPr>
          <t xml:space="preserve">reported as 1um .... appx match to 
</t>
        </r>
        <r>
          <rPr>
            <sz val="10"/>
            <color rgb="FF000000"/>
            <rFont val="Arial"/>
            <family val="2"/>
          </rPr>
          <t>set to match wavelength (accounting for index)</t>
        </r>
      </text>
    </comment>
    <comment ref="E91" authorId="1" shapeId="0" xr:uid="{430A077B-01B5-C74E-8176-9BF9DD469EFE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G91" authorId="1" shapeId="0" xr:uid="{6B45764C-394B-7B4D-8452-8D32246B3068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I91" authorId="1" shapeId="0" xr:uid="{874C509E-2347-4C4E-9413-37BD8D4A6E3B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K91" authorId="1" shapeId="0" xr:uid="{228171BC-8686-6547-BED1-5AD5CD4C239A}">
      <text>
        <r>
          <rPr>
            <sz val="10"/>
            <color rgb="FF000000"/>
            <rFont val="Arial"/>
            <family val="2"/>
          </rPr>
          <t>scaled to Bruch</t>
        </r>
      </text>
    </comment>
    <comment ref="C98" authorId="1" shapeId="0" xr:uid="{9F6316D2-9066-304C-A723-4ACDC85734EC}">
      <text>
        <r>
          <rPr>
            <sz val="10"/>
            <color rgb="FF000000"/>
            <rFont val="Arial"/>
            <family val="2"/>
          </rPr>
          <t>set to produce P0 that is needed for observed Efficiency</t>
        </r>
      </text>
    </comment>
    <comment ref="C101" authorId="1" shapeId="0" xr:uid="{E3273496-4762-CE49-A6ED-C5969CC677D6}">
      <text>
        <r>
          <rPr>
            <sz val="10"/>
            <color rgb="FF000000"/>
            <rFont val="Arial"/>
            <family val="2"/>
          </rPr>
          <t>set to yield measured  Q</t>
        </r>
      </text>
    </comment>
    <comment ref="E101" authorId="0" shapeId="0" xr:uid="{74BDF2B9-391E-5649-B395-3ABD7ED99326}">
      <text>
        <r>
          <rPr>
            <sz val="10"/>
            <color rgb="FF000000"/>
            <rFont val="Tahoma"/>
            <family val="2"/>
          </rPr>
          <t>set to get Q_p</t>
        </r>
      </text>
    </comment>
    <comment ref="C103" authorId="1" shapeId="0" xr:uid="{9473495F-4F33-7448-8D77-C27069E7E947}">
      <text>
        <r>
          <rPr>
            <sz val="10"/>
            <color rgb="FF000000"/>
            <rFont val="Arial"/>
            <family val="2"/>
          </rPr>
          <t xml:space="preserve">set to yield measured Q </t>
        </r>
      </text>
    </comment>
    <comment ref="E103" authorId="0" shapeId="0" xr:uid="{37E48DA6-8B9D-D24E-A778-36D75DBE652F}">
      <text>
        <r>
          <rPr>
            <sz val="10"/>
            <color rgb="FF000000"/>
            <rFont val="Tahoma"/>
            <family val="2"/>
          </rPr>
          <t>set to get Q_p</t>
        </r>
      </text>
    </comment>
    <comment ref="C127" authorId="1" shapeId="0" xr:uid="{5A3B13C5-4155-0F41-BD95-797EA523C267}">
      <text>
        <r>
          <rPr>
            <sz val="10"/>
            <color rgb="FF000000"/>
            <rFont val="Arial"/>
            <family val="2"/>
          </rPr>
          <t>measured Q:   5.9e5</t>
        </r>
      </text>
    </comment>
    <comment ref="C128" authorId="1" shapeId="0" xr:uid="{46A09937-3775-5140-A20A-B4862FB2BC41}">
      <text>
        <r>
          <rPr>
            <sz val="10"/>
            <color rgb="FF000000"/>
            <rFont val="Arial"/>
            <family val="2"/>
          </rPr>
          <t>measured Q:   2.5e5</t>
        </r>
      </text>
    </comment>
    <comment ref="C137" authorId="1" shapeId="0" xr:uid="{E16F87F4-6F93-6241-9AA8-54CD5020B885}">
      <text>
        <r>
          <rPr>
            <sz val="10"/>
            <color rgb="FF000000"/>
            <rFont val="Arial"/>
            <family val="2"/>
          </rPr>
          <t>measured Q:   5.9e5</t>
        </r>
      </text>
    </comment>
    <comment ref="E137" authorId="1" shapeId="0" xr:uid="{EB364CC7-0CDE-3942-88C3-68C31EE92323}">
      <text>
        <r>
          <rPr>
            <sz val="10"/>
            <color rgb="FF000000"/>
            <rFont val="Arial"/>
            <family val="2"/>
          </rPr>
          <t>measured Q:   5.9e5</t>
        </r>
      </text>
    </comment>
    <comment ref="G137" authorId="1" shapeId="0" xr:uid="{3A1E557B-36F1-8049-8A70-8BD130F3D9FE}">
      <text>
        <r>
          <rPr>
            <sz val="10"/>
            <color rgb="FF000000"/>
            <rFont val="Arial"/>
            <family val="2"/>
            <scheme val="minor"/>
          </rPr>
          <t>measured Q:   5.9e5</t>
        </r>
      </text>
    </comment>
    <comment ref="I137" authorId="1" shapeId="0" xr:uid="{8754DABD-5295-9947-8368-B618AD8152CF}">
      <text>
        <r>
          <rPr>
            <sz val="10"/>
            <color rgb="FF000000"/>
            <rFont val="Arial"/>
            <family val="2"/>
            <scheme val="minor"/>
          </rPr>
          <t>measured Q:   5.9e5</t>
        </r>
      </text>
    </comment>
    <comment ref="K137" authorId="1" shapeId="0" xr:uid="{2F4EC5A0-B840-214B-A474-085D2C3DC33F}">
      <text>
        <r>
          <rPr>
            <sz val="10"/>
            <color rgb="FF000000"/>
            <rFont val="Arial"/>
            <family val="2"/>
          </rPr>
          <t>measured Q:   5.9e5</t>
        </r>
      </text>
    </comment>
    <comment ref="L137" authorId="1" shapeId="0" xr:uid="{02E97B3A-76A6-3C47-AC2C-0A4BD685893A}">
      <text>
        <r>
          <rPr>
            <sz val="10"/>
            <color rgb="FF000000"/>
            <rFont val="Arial"/>
            <family val="2"/>
          </rPr>
          <t>measured Q:   5.9e5</t>
        </r>
      </text>
    </comment>
    <comment ref="C138" authorId="1" shapeId="0" xr:uid="{A387EFD4-4634-524B-84B3-0F74EAE1D677}">
      <text>
        <r>
          <rPr>
            <sz val="10"/>
            <color rgb="FF000000"/>
            <rFont val="Arial"/>
            <family val="2"/>
          </rPr>
          <t>measured Q:   2.5e5</t>
        </r>
      </text>
    </comment>
    <comment ref="E138" authorId="1" shapeId="0" xr:uid="{FAAF90B4-A5FB-3C4D-B835-6778C3A48E79}">
      <text>
        <r>
          <rPr>
            <sz val="10"/>
            <color rgb="FF000000"/>
            <rFont val="Arial"/>
            <family val="2"/>
            <scheme val="minor"/>
          </rPr>
          <t>measured Q:   2.5e5</t>
        </r>
      </text>
    </comment>
    <comment ref="G138" authorId="1" shapeId="0" xr:uid="{3459FBA0-5FED-5A43-BF3B-0EBFA43C5FD1}">
      <text>
        <r>
          <rPr>
            <sz val="10"/>
            <color rgb="FF000000"/>
            <rFont val="Arial"/>
            <family val="2"/>
            <scheme val="minor"/>
          </rPr>
          <t>measured Q:   2.5e5</t>
        </r>
      </text>
    </comment>
    <comment ref="I138" authorId="1" shapeId="0" xr:uid="{C7BAA2B6-7427-824E-86A9-BBFCE7FD196F}">
      <text>
        <r>
          <rPr>
            <sz val="10"/>
            <color rgb="FF000000"/>
            <rFont val="Arial"/>
            <family val="2"/>
          </rPr>
          <t>measured Q:   2.5e5</t>
        </r>
      </text>
    </comment>
    <comment ref="K138" authorId="1" shapeId="0" xr:uid="{AD213A5D-1B58-A04B-844E-CB12498127AA}">
      <text>
        <r>
          <rPr>
            <sz val="10"/>
            <color rgb="FF000000"/>
            <rFont val="Arial"/>
            <family val="2"/>
          </rPr>
          <t>measured Q:   2.5e5</t>
        </r>
      </text>
    </comment>
    <comment ref="L138" authorId="1" shapeId="0" xr:uid="{1528812F-B4B1-684B-89CC-FD3311243819}">
      <text>
        <r>
          <rPr>
            <sz val="10"/>
            <color rgb="FF000000"/>
            <rFont val="Arial"/>
            <family val="2"/>
          </rPr>
          <t>measured Q:   2.5e5</t>
        </r>
      </text>
    </comment>
  </commentList>
</comments>
</file>

<file path=xl/sharedStrings.xml><?xml version="1.0" encoding="utf-8"?>
<sst xmlns="http://schemas.openxmlformats.org/spreadsheetml/2006/main" count="611" uniqueCount="243">
  <si>
    <t>based on:  Ingo Bruenig and Sturman 2011</t>
  </si>
  <si>
    <t>BLUE = INPUTS</t>
  </si>
  <si>
    <t>2 Frequencies</t>
  </si>
  <si>
    <t>Pp_A = Power (into waveguide)</t>
  </si>
  <si>
    <t>W</t>
  </si>
  <si>
    <t>a_p1  = amplitude of pump field (external)</t>
  </si>
  <si>
    <t>W^0.5</t>
  </si>
  <si>
    <t>kappa_p</t>
  </si>
  <si>
    <t>unitless (0-1)</t>
  </si>
  <si>
    <t>kappa_s</t>
  </si>
  <si>
    <t>unitless(0-1)</t>
  </si>
  <si>
    <t>nu_coupling</t>
  </si>
  <si>
    <t>L = ring circumference</t>
  </si>
  <si>
    <t>meters</t>
  </si>
  <si>
    <t>alpha_p</t>
  </si>
  <si>
    <t>1/meters</t>
  </si>
  <si>
    <t>alpha_s</t>
  </si>
  <si>
    <t>f_p</t>
  </si>
  <si>
    <t>f_s</t>
  </si>
  <si>
    <t>t_p</t>
  </si>
  <si>
    <t>t_s</t>
  </si>
  <si>
    <t xml:space="preserve">x   ~  |a_p1|^2  </t>
  </si>
  <si>
    <t>Eq 13 [x,y definitions]</t>
  </si>
  <si>
    <t>if x&gt;0 ...  y = lookup()</t>
  </si>
  <si>
    <t>NUMERICAL - LOOK UP TABLE</t>
  </si>
  <si>
    <t>y   ~  |b_p1 / a_p1 |  =  1/(1+x)^(1/3)</t>
  </si>
  <si>
    <t>approximation (@ X&gt;&gt;1)</t>
  </si>
  <si>
    <t>Eq 15</t>
  </si>
  <si>
    <t xml:space="preserve">SHG in Coupled Ring Resonator </t>
  </si>
  <si>
    <t>.... ASSUMES PHASE MATCHING</t>
  </si>
  <si>
    <t>BRUCH</t>
  </si>
  <si>
    <t>Pp_avg = external pump (into waveguide), average power</t>
  </si>
  <si>
    <t>DF   (1  = CW)</t>
  </si>
  <si>
    <t>Pp = external pump (into waveguide), instantaneous</t>
  </si>
  <si>
    <t>rp</t>
  </si>
  <si>
    <t>unitless</t>
  </si>
  <si>
    <t>rs</t>
  </si>
  <si>
    <t>Efficiency (detuning=0...)</t>
  </si>
  <si>
    <t>Max Efficiency</t>
  </si>
  <si>
    <t>%/W</t>
  </si>
  <si>
    <t>A = Pp / Po * (rp/(1+rp))</t>
  </si>
  <si>
    <t>X =  Pp / Pp_max   for ** INTRACAVITY **</t>
  </si>
  <si>
    <t>Xt = X_term1 = f(A)</t>
  </si>
  <si>
    <t>X  =  f(A)    :=  Ppump_intracavity_normalized</t>
  </si>
  <si>
    <t xml:space="preserve">double check  X*(1+X)^2 = A  </t>
  </si>
  <si>
    <t>Psh = output SHG power, instantaneous</t>
  </si>
  <si>
    <t>Efficiency = Psh / P</t>
  </si>
  <si>
    <t>%</t>
  </si>
  <si>
    <t>Efficiency = Psh / P = 4*(rs/(1+rs)) * (rp/(1+rp)) * X / (1+X)^2</t>
  </si>
  <si>
    <t>Psh_avg = average output power</t>
  </si>
  <si>
    <t>mW</t>
  </si>
  <si>
    <t>Efficiency_avg  = Psh_avg / Pp_avg</t>
  </si>
  <si>
    <t>Efficiency ( WITH  Detuning in ALL expressions....)</t>
  </si>
  <si>
    <t>Need to figure out detuning in all formulae</t>
  </si>
  <si>
    <t>A = Pp / Po * (rp/(1+rp+detun^2))</t>
  </si>
  <si>
    <t>Efficiency = Psh / P = 4*(rs/(1+rs+detun^2)) * (rp/(1+rp+detun^2)) * X / (1+X)^2</t>
  </si>
  <si>
    <t>P0_prefactor</t>
  </si>
  <si>
    <t>W / m3</t>
  </si>
  <si>
    <t>eps0</t>
  </si>
  <si>
    <t>C/(V.m)</t>
  </si>
  <si>
    <t>d_xx</t>
  </si>
  <si>
    <t>pm/V</t>
  </si>
  <si>
    <t>lam1</t>
  </si>
  <si>
    <t>nm</t>
  </si>
  <si>
    <t>n (lam1)</t>
  </si>
  <si>
    <t>n_(lam2)</t>
  </si>
  <si>
    <t>w_1</t>
  </si>
  <si>
    <t>Hz</t>
  </si>
  <si>
    <t>w_2</t>
  </si>
  <si>
    <t>Volume Ratio  = (Vs * Vp^2) / (Vps)   [m3]</t>
  </si>
  <si>
    <t>m3</t>
  </si>
  <si>
    <t>x_waveguide</t>
  </si>
  <si>
    <t>um</t>
  </si>
  <si>
    <t>y_waveguide</t>
  </si>
  <si>
    <t>R</t>
  </si>
  <si>
    <t>m1 = number of optical cycles per L  @ lam1</t>
  </si>
  <si>
    <t>#</t>
  </si>
  <si>
    <t>m2 = number of optical cycles per L  @ lam2 ..... must be 2*m1 for phase matching</t>
  </si>
  <si>
    <t>Volume  (effective mode volume) @ lam1</t>
  </si>
  <si>
    <t>um3</t>
  </si>
  <si>
    <t>Volume  (effective mode volume) @ lam2</t>
  </si>
  <si>
    <t>Volume Overlap (lam2*lam1)</t>
  </si>
  <si>
    <t>Intrinsic Q</t>
  </si>
  <si>
    <t>alpha (lam1)    = absorption</t>
  </si>
  <si>
    <t>dB/cm</t>
  </si>
  <si>
    <t>cm-1</t>
  </si>
  <si>
    <t>alpha (lam2)    = absorption</t>
  </si>
  <si>
    <t>kappa_abs_p   = material abs loss rate (unitless) at lam1</t>
  </si>
  <si>
    <t>kappa_abs_s   = material abs loss rate (unitless) at lam2</t>
  </si>
  <si>
    <t>kappa_bend_p   = intrinsic loss rate (unitless) at lam1</t>
  </si>
  <si>
    <t>need to get these ... and make dependent on Radius</t>
  </si>
  <si>
    <t>kappa_bend_s   = intrinsic loss rate (unitless) at lam2</t>
  </si>
  <si>
    <t>kappa_scatt_p   = intrinsic loss rate (unitless) at lam1</t>
  </si>
  <si>
    <t>kappa_scatt_s   = intrinsic loss rate (unitless) at lam2</t>
  </si>
  <si>
    <t>kappa0_p   = [total] intrinsic loss rate (unitless) at lam1</t>
  </si>
  <si>
    <t>kappa0_s   = [total] intrinsic loss rate (unitless) at lam2</t>
  </si>
  <si>
    <t>delta_W0_p = intrinsic linewidth in Hz</t>
  </si>
  <si>
    <t>delta_W0_s = intrinsic linewidth in Hz</t>
  </si>
  <si>
    <t>Q0_p</t>
  </si>
  <si>
    <t>Q0_s</t>
  </si>
  <si>
    <t>Coupled Q</t>
  </si>
  <si>
    <t>r_p   =  coupling ratio (copied from above)</t>
  </si>
  <si>
    <t>r_s   =  coupling ratio (copied from above)</t>
  </si>
  <si>
    <t>kappa_couple_p = coupling rate (unitless) at lam1</t>
  </si>
  <si>
    <t>Qc_p  =  Q when coupled</t>
  </si>
  <si>
    <t>Qc_s  =  Q when coupled</t>
  </si>
  <si>
    <t>Detuning + Coupled Q</t>
  </si>
  <si>
    <t>detuning of pump in lamba[nm]</t>
  </si>
  <si>
    <t>need to double check</t>
  </si>
  <si>
    <t>detuning of pump in Hz</t>
  </si>
  <si>
    <t>detuning ratio (@ pump)</t>
  </si>
  <si>
    <t>detuning of SHG in lamba[nm]</t>
  </si>
  <si>
    <t>detuning of SHG in Hz</t>
  </si>
  <si>
    <t>detuning ratio (@ shg)</t>
  </si>
  <si>
    <t>Qc_p  =  Q when coupled + detuned</t>
  </si>
  <si>
    <t>Qc_s  =  Q when coupled + detuned</t>
  </si>
  <si>
    <t>Efficiency</t>
  </si>
  <si>
    <t>refractive index</t>
  </si>
  <si>
    <t>Loss: dB/cm</t>
  </si>
  <si>
    <t>Loss:  alpha_e  [1/cm]</t>
  </si>
  <si>
    <t>Loss:  Kappa [MHz] [1e6/sec]</t>
  </si>
  <si>
    <t>Loss:  Kappa/2pi [MHz] [1e6/sec]</t>
  </si>
  <si>
    <t>&lt;-- where we should be out of the box (based on bulk AlN absorption spectra)</t>
  </si>
  <si>
    <t>&lt;--- where we will probably be @ 220nm with Bulk-quality AlN (n=2.5)</t>
  </si>
  <si>
    <t>&lt;--- in Bruch 17000%/W report (@ 700nm): 970MHz = k/2pi</t>
  </si>
  <si>
    <r>
      <rPr>
        <b/>
        <sz val="9"/>
        <color theme="1"/>
        <rFont val="Arial"/>
        <family val="2"/>
        <scheme val="minor"/>
      </rPr>
      <t>efficiency_s:= |a_s2|^2/|a_p1|^2</t>
    </r>
    <r>
      <rPr>
        <sz val="9"/>
        <color theme="1"/>
        <rFont val="Arial"/>
        <family val="2"/>
        <scheme val="minor"/>
      </rPr>
      <t xml:space="preserve"> = 
  = f_s*f_p*(kappa_s)^2*(kappa_p)^2 * x*y^4</t>
    </r>
  </si>
  <si>
    <r>
      <rPr>
        <b/>
        <sz val="9"/>
        <color theme="1"/>
        <rFont val="Arial"/>
        <family val="2"/>
        <scheme val="minor"/>
      </rPr>
      <t>Pp_max</t>
    </r>
    <r>
      <rPr>
        <sz val="9"/>
        <color theme="1"/>
        <rFont val="Arial"/>
        <family val="2"/>
        <scheme val="minor"/>
      </rPr>
      <t xml:space="preserve"> = Pump Power Req. to reach Max Efficiency</t>
    </r>
  </si>
  <si>
    <r>
      <rPr>
        <b/>
        <sz val="9"/>
        <color theme="1"/>
        <rFont val="Arial"/>
        <family val="2"/>
        <scheme val="minor"/>
      </rPr>
      <t>GAMMA</t>
    </r>
    <r>
      <rPr>
        <sz val="9"/>
        <color theme="1"/>
        <rFont val="Arial"/>
        <family val="2"/>
        <scheme val="minor"/>
      </rPr>
      <t xml:space="preserve"> := (Slope Efficiency / Pp at low pump)   =  1/Pp_max</t>
    </r>
  </si>
  <si>
    <t>Bruch 1550nm</t>
  </si>
  <si>
    <t>Material Loss (Alpha)</t>
  </si>
  <si>
    <t>r</t>
  </si>
  <si>
    <t>Pp_avg</t>
  </si>
  <si>
    <t>Radius of Resonator [um]</t>
  </si>
  <si>
    <t>Cross-Section of Waveguide [um^2]</t>
  </si>
  <si>
    <t>Material Absorption @ 220nm [dB/cm]</t>
  </si>
  <si>
    <t>Material Absorption @ 440nm [dB/cm]</t>
  </si>
  <si>
    <t>Coupling Ratio [unitless],  
r :=  (coupling loss) / (intrinsic loss)</t>
  </si>
  <si>
    <t>Duty Factor (of pump pulse)</t>
  </si>
  <si>
    <t>Q @ 440nm</t>
  </si>
  <si>
    <t>Q @ 220nm</t>
  </si>
  <si>
    <t>Fred #s</t>
  </si>
  <si>
    <t>detuning [nm]</t>
  </si>
  <si>
    <t>&lt;---- should this use detuned Q? or just coupled Q?</t>
  </si>
  <si>
    <r>
      <rPr>
        <b/>
        <sz val="9"/>
        <color theme="1"/>
        <rFont val="Arial"/>
        <family val="2"/>
        <scheme val="minor"/>
      </rPr>
      <t>GAMMA</t>
    </r>
    <r>
      <rPr>
        <sz val="9"/>
        <color theme="1"/>
        <rFont val="Arial"/>
        <family val="2"/>
        <scheme val="minor"/>
      </rPr>
      <t xml:space="preserve"> := (Slope Efficiency / Pp at low pump)   </t>
    </r>
    <r>
      <rPr>
        <sz val="9"/>
        <color rgb="FFFF0000"/>
        <rFont val="Arial (Body)"/>
      </rPr>
      <t>=  1/Pp_max</t>
    </r>
  </si>
  <si>
    <t>&lt;--- ???</t>
  </si>
  <si>
    <t>&lt;--- ?????</t>
  </si>
  <si>
    <t>NSF &amp; ARPAE</t>
  </si>
  <si>
    <t>kappa_couple_s = coupling rate (unitless) at lam2</t>
  </si>
  <si>
    <t>Pulsed 10%</t>
  </si>
  <si>
    <t>CW</t>
  </si>
  <si>
    <t>not sure formula?</t>
  </si>
  <si>
    <t>reported 1.2-1.3</t>
  </si>
  <si>
    <t>reported in paper</t>
  </si>
  <si>
    <t>reported 1um</t>
  </si>
  <si>
    <t>no Info in paper;  simplify calculation of Q</t>
  </si>
  <si>
    <t>reported in paper??</t>
  </si>
  <si>
    <t>De-Rate (to match measured result)</t>
  </si>
  <si>
    <t>assumed ideal</t>
  </si>
  <si>
    <t>set to move Peak Left/Right</t>
  </si>
  <si>
    <t xml:space="preserve"> &gt;1 to get max efficiency  &gt;25%</t>
  </si>
  <si>
    <t>old assumptions from rev1 whitepaper</t>
  </si>
  <si>
    <t>set to give 45%</t>
  </si>
  <si>
    <t>These highlighted values are adjust # for consistency to prev. whitepaper</t>
  </si>
  <si>
    <t>set to obtain Q as reported in paper: Qp=5.9e5;  Qs=2.5e5 … NOT matched to reprted linewidths</t>
  </si>
  <si>
    <t>delta_NU0_p = intrinsic linewidth in Hz   (= W0 / 2pi)</t>
  </si>
  <si>
    <t>delta_NU0_s = intrinsic linewidth in Hz   (= W0 / 2pi)</t>
  </si>
  <si>
    <t>Hz  (x2pi)</t>
  </si>
  <si>
    <t>MHz</t>
  </si>
  <si>
    <t>matches paper (5.9e5 &amp; 2.5e5)</t>
  </si>
  <si>
    <t>scaled rel. Bruch</t>
  </si>
  <si>
    <t>BLUE Pump</t>
  </si>
  <si>
    <t>no Info;  simplify calculation of Q</t>
  </si>
  <si>
    <t>Updated Based on AlN Transparency Curve Data (Dec2022)</t>
  </si>
  <si>
    <t>this forces curve to saturate at 11%</t>
  </si>
  <si>
    <t>"WhitePaper Rev1"</t>
  </si>
  <si>
    <t>ERROR in NSF Calc</t>
  </si>
  <si>
    <t>set to  5x larger than Bruch (guess for  UV v. IR)</t>
  </si>
  <si>
    <t>updated index assumptions for NSF, ARPA-E Curves</t>
  </si>
  <si>
    <t>Original Whitepaper did not consider Resonator Coupling --&gt; have to torture model to yield 45%</t>
  </si>
  <si>
    <t>Updated Material Values…                   Worse:  Absorption, Scattering;                Better:   Index, DF, coupling</t>
  </si>
  <si>
    <t>same as NSF,ARPAE</t>
  </si>
  <si>
    <t>assum ideal</t>
  </si>
  <si>
    <t>assume: 
bend = abs   
scatter = abs</t>
  </si>
  <si>
    <t xml:space="preserve">assume: 
bend = abs   </t>
  </si>
  <si>
    <t>FRED's Scatt. #s @450:  0.1dB/cm</t>
  </si>
  <si>
    <t>Based on AlN Transparency Curve Data (Dec2022)</t>
  </si>
  <si>
    <t>FIXED ERROR</t>
  </si>
  <si>
    <t>same as NSF-ARPAE</t>
  </si>
  <si>
    <t>appx. matches paper (240 and 900 MHz)</t>
  </si>
  <si>
    <t>10% DF</t>
  </si>
  <si>
    <t>FRED's Scatter, DF=10%</t>
  </si>
  <si>
    <t>FRED's Scatter, CW</t>
  </si>
  <si>
    <t>Whitepaper Rev1</t>
  </si>
  <si>
    <t>NCSU Loss#; Vol.Fix; CW</t>
  </si>
  <si>
    <t>NCSU Loss#; Vol.Fix; DF=10%</t>
  </si>
  <si>
    <t>NSF Propsal (width wrong)</t>
  </si>
  <si>
    <t>Q, Losses --&gt; moves curves Left / Right</t>
  </si>
  <si>
    <t>Coupling --&gt; Peak up/down</t>
  </si>
  <si>
    <t>NOTES</t>
  </si>
  <si>
    <r>
      <rPr>
        <b/>
        <sz val="9"/>
        <color rgb="FF000000"/>
        <rFont val="Arial"/>
        <family val="2"/>
        <scheme val="minor"/>
      </rPr>
      <t xml:space="preserve">Old Whitepaper:  </t>
    </r>
    <r>
      <rPr>
        <sz val="9"/>
        <color rgb="FF000000"/>
        <rFont val="Arial"/>
        <family val="2"/>
        <scheme val="minor"/>
      </rPr>
      <t xml:space="preserve"> 45% is really obtained by extrapolating based on linear SHG</t>
    </r>
  </si>
  <si>
    <r>
      <rPr>
        <b/>
        <sz val="9"/>
        <color rgb="FF000000"/>
        <rFont val="Arial"/>
        <family val="2"/>
        <scheme val="minor"/>
      </rPr>
      <t>BRUCH</t>
    </r>
    <r>
      <rPr>
        <sz val="9"/>
        <color rgb="FF000000"/>
        <rFont val="Arial"/>
        <family val="2"/>
        <scheme val="minor"/>
      </rPr>
      <t>:  good match, but requires Derate=50%  and Overlap=1%,  Vary Losses to match reported Q</t>
    </r>
  </si>
  <si>
    <r>
      <rPr>
        <b/>
        <sz val="9"/>
        <color rgb="FF000000"/>
        <rFont val="Arial"/>
        <family val="2"/>
        <scheme val="minor"/>
      </rPr>
      <t>Force Match to old whitepaper</t>
    </r>
    <r>
      <rPr>
        <sz val="9"/>
        <color rgb="FF000000"/>
        <rFont val="Arial"/>
        <family val="2"/>
        <scheme val="minor"/>
      </rPr>
      <t>:  DerateFactor=1; Overcouple(r=2);</t>
    </r>
  </si>
  <si>
    <r>
      <rPr>
        <b/>
        <sz val="9"/>
        <color rgb="FF000000"/>
        <rFont val="Arial"/>
        <family val="2"/>
        <scheme val="minor"/>
      </rPr>
      <t xml:space="preserve">3-30 Fred Updates:   </t>
    </r>
    <r>
      <rPr>
        <sz val="9"/>
        <color rgb="FF000000"/>
        <rFont val="Arial"/>
        <family val="2"/>
        <scheme val="minor"/>
      </rPr>
      <t xml:space="preserve">
AbsLoss =Same; Scatter=0.1dB./cm(Fred);  WidthError: 0.25um (corrected);  DerateFactor=1; Overcouple(r=3);</t>
    </r>
  </si>
  <si>
    <r>
      <rPr>
        <b/>
        <sz val="9"/>
        <color rgb="FF000000"/>
        <rFont val="Arial"/>
        <family val="2"/>
        <scheme val="minor"/>
      </rPr>
      <t xml:space="preserve">NSF/ARPA-E Model Improvements/Changes:   </t>
    </r>
    <r>
      <rPr>
        <sz val="9"/>
        <color rgb="FF000000"/>
        <rFont val="Arial"/>
        <family val="2"/>
        <scheme val="minor"/>
      </rPr>
      <t xml:space="preserve">
AbsLoss updated (per Transparency Data); Scatt=Abs;  WidthError: 1um;     DerateFactor=1; Overcouple(r=3);</t>
    </r>
  </si>
  <si>
    <t>lambda0 [nm]</t>
  </si>
  <si>
    <t>f [Hz]</t>
  </si>
  <si>
    <t>delta_f  [MHz]</t>
  </si>
  <si>
    <t>delta_lam [pm]</t>
  </si>
  <si>
    <t>Q := f/delta_f</t>
  </si>
  <si>
    <t>1 MHz</t>
  </si>
  <si>
    <t>This is the maximum Q value we could use to match a 2nm FWHM laser (e.g. the SLD single mode with 300mW)</t>
  </si>
  <si>
    <t>this is the range of Q values we would need to match a 0.5 to 1nm FWHM laser  (sounds doable w FP)</t>
  </si>
  <si>
    <t>100 MHz</t>
  </si>
  <si>
    <t>1GHz</t>
  </si>
  <si>
    <t>this is the range of Q values on the pump beam that I assumed for preliminary efficiency calculations</t>
  </si>
  <si>
    <t>10GHz</t>
  </si>
  <si>
    <t>Q_c (@450nm)</t>
  </si>
  <si>
    <t>r (implied) = COUPLING</t>
  </si>
  <si>
    <t>Qc_p</t>
  </si>
  <si>
    <t>Qc_s</t>
  </si>
  <si>
    <t>Efficiency (at above Qc)</t>
  </si>
  <si>
    <r>
      <t xml:space="preserve">P0  </t>
    </r>
    <r>
      <rPr>
        <sz val="9"/>
        <color theme="1"/>
        <rFont val="Arial"/>
        <family val="2"/>
        <scheme val="minor"/>
      </rPr>
      <t>= prefactor * Vratio / (Qp^2 * Qs)</t>
    </r>
  </si>
  <si>
    <t>INCOMPLETE….</t>
  </si>
  <si>
    <t>Freds #s -- Q-study</t>
  </si>
  <si>
    <t>This is Q of resonator when NOT coupled</t>
  </si>
  <si>
    <t>This is the Q that sets linewidth</t>
  </si>
  <si>
    <t>Qp_c</t>
  </si>
  <si>
    <t>Qs_c</t>
  </si>
  <si>
    <t>Efficiency (avg)</t>
  </si>
  <si>
    <t>r_p</t>
  </si>
  <si>
    <t>Pp_max [W]</t>
  </si>
  <si>
    <t>Linewidth [pm]</t>
  </si>
  <si>
    <t>PUMP COUPLING</t>
  </si>
  <si>
    <t>This Study compares many Models v. Pump Power</t>
  </si>
  <si>
    <t xml:space="preserve">Base case = "Freds Scatter #s"      Intrinsic Q ~= 125000.  …..   Study:     Vary Coupling (r_p) in order to Reduce Qp and Increase Linewidth ….   </t>
  </si>
  <si>
    <t xml:space="preserve"> (coupled)     Q @ 440nm</t>
  </si>
  <si>
    <t>(coupled)  Q @ 220nm</t>
  </si>
  <si>
    <t>Intensity @ 1W_avg    [GW/cm2]</t>
  </si>
  <si>
    <t>Pulsed (10%DF)</t>
  </si>
  <si>
    <t>delta_Wc_s = coupled linewidth in Hz</t>
  </si>
  <si>
    <t>delta_Wc_p = coupled linewidth in Hz</t>
  </si>
  <si>
    <t>delta_NU0_p = coupled linewidth in Hz   (= W0 / 2pi)</t>
  </si>
  <si>
    <t>delta_NU0_s = coupled  linewidth in Hz   (= W0 / 2pi)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</si>
</sst>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000%"/>
    <numFmt numFmtId="165" formatCode="0.000"/>
    <numFmt numFmtId="166" formatCode="0.0000"/>
    <numFmt numFmtId="167" formatCode="0.0"/>
    <numFmt numFmtId="168" formatCode="0.0%"/>
    <numFmt numFmtId="169" formatCode="0.0E+00"/>
    <numFmt numFmtId="170" formatCode="0E+00"/>
    <numFmt numFmtId="171" formatCode="0.000%"/>
    <numFmt numFmtId="177" formatCode="0.0000E+00"/>
  </numFmts>
  <fonts count="42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9"/>
      <color theme="1"/>
      <name val="Arial"/>
      <family val="2"/>
      <scheme val="minor"/>
    </font>
    <font>
      <b/>
      <sz val="9"/>
      <color theme="1"/>
      <name val="Arial"/>
      <family val="2"/>
      <scheme val="minor"/>
    </font>
    <font>
      <b/>
      <sz val="9"/>
      <color theme="1"/>
      <name val="Arial"/>
      <family val="2"/>
      <scheme val="minor"/>
    </font>
    <font>
      <sz val="9"/>
      <color rgb="FF000000"/>
      <name val="Arial"/>
      <family val="2"/>
      <scheme val="minor"/>
    </font>
    <font>
      <sz val="9"/>
      <color theme="1"/>
      <name val="Arial"/>
      <family val="2"/>
      <scheme val="minor"/>
    </font>
    <font>
      <b/>
      <sz val="9"/>
      <color rgb="FF0000FF"/>
      <name val="Arial"/>
      <family val="2"/>
      <scheme val="minor"/>
    </font>
    <font>
      <b/>
      <sz val="9"/>
      <color rgb="FF1155CC"/>
      <name val="Arial"/>
      <family val="2"/>
      <scheme val="minor"/>
    </font>
    <font>
      <sz val="9"/>
      <color rgb="FF0000FF"/>
      <name val="Arial"/>
      <family val="2"/>
      <scheme val="minor"/>
    </font>
    <font>
      <b/>
      <u/>
      <sz val="9"/>
      <color theme="1"/>
      <name val="Arial"/>
      <family val="2"/>
      <scheme val="minor"/>
    </font>
    <font>
      <sz val="9"/>
      <color rgb="FF999999"/>
      <name val="Arial"/>
      <family val="2"/>
      <scheme val="minor"/>
    </font>
    <font>
      <b/>
      <sz val="9"/>
      <color rgb="FF9900FF"/>
      <name val="Arial"/>
      <family val="2"/>
      <scheme val="minor"/>
    </font>
    <font>
      <b/>
      <i/>
      <u/>
      <sz val="9"/>
      <color theme="1"/>
      <name val="Arial"/>
      <family val="2"/>
      <scheme val="minor"/>
    </font>
    <font>
      <sz val="9"/>
      <name val="Arial"/>
      <family val="2"/>
      <scheme val="minor"/>
    </font>
    <font>
      <sz val="9"/>
      <color rgb="FF666666"/>
      <name val="Arial"/>
      <family val="2"/>
      <scheme val="minor"/>
    </font>
    <font>
      <b/>
      <sz val="9"/>
      <color rgb="FF666666"/>
      <name val="Arial"/>
      <family val="2"/>
      <scheme val="minor"/>
    </font>
    <font>
      <sz val="10"/>
      <color rgb="FF000000"/>
      <name val="Arial"/>
      <family val="2"/>
    </font>
    <font>
      <b/>
      <sz val="9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0"/>
      <color rgb="FF000000"/>
      <name val="Tahoma"/>
      <family val="2"/>
    </font>
    <font>
      <sz val="9"/>
      <color rgb="FFFF0000"/>
      <name val="Arial (Body)"/>
    </font>
    <font>
      <b/>
      <sz val="7"/>
      <color theme="1"/>
      <name val="Arial"/>
      <family val="2"/>
      <scheme val="minor"/>
    </font>
    <font>
      <sz val="7"/>
      <color theme="1"/>
      <name val="Arial"/>
      <family val="2"/>
      <scheme val="minor"/>
    </font>
    <font>
      <sz val="8"/>
      <color rgb="FF0000FF"/>
      <name val="Arial"/>
      <family val="2"/>
      <scheme val="minor"/>
    </font>
    <font>
      <sz val="8"/>
      <color theme="4" tint="0.39997558519241921"/>
      <name val="Arial"/>
      <family val="2"/>
      <scheme val="minor"/>
    </font>
    <font>
      <sz val="8"/>
      <color rgb="FFFF0000"/>
      <name val="Arial"/>
      <family val="2"/>
      <scheme val="minor"/>
    </font>
    <font>
      <sz val="7"/>
      <color rgb="FFFF0000"/>
      <name val="Arial"/>
      <family val="2"/>
      <scheme val="minor"/>
    </font>
    <font>
      <b/>
      <sz val="8"/>
      <color theme="4" tint="0.39997558519241921"/>
      <name val="Arial"/>
      <family val="2"/>
      <scheme val="minor"/>
    </font>
    <font>
      <b/>
      <sz val="7"/>
      <color rgb="FFFF0000"/>
      <name val="Arial"/>
      <family val="2"/>
      <scheme val="minor"/>
    </font>
    <font>
      <sz val="8"/>
      <color rgb="FF000000"/>
      <name val="Arial"/>
      <family val="2"/>
      <scheme val="minor"/>
    </font>
    <font>
      <b/>
      <sz val="7"/>
      <color rgb="FF0432FF"/>
      <name val="Arial"/>
      <family val="2"/>
      <scheme val="minor"/>
    </font>
    <font>
      <b/>
      <sz val="8"/>
      <color rgb="FFFF0000"/>
      <name val="Arial"/>
      <family val="2"/>
      <scheme val="minor"/>
    </font>
    <font>
      <sz val="7"/>
      <color rgb="FF0432FF"/>
      <name val="Arial"/>
      <family val="2"/>
      <scheme val="minor"/>
    </font>
    <font>
      <b/>
      <sz val="7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theme="1" tint="0.499984740745262"/>
      <name val="Arial"/>
      <family val="2"/>
      <scheme val="minor"/>
    </font>
    <font>
      <b/>
      <sz val="9"/>
      <color rgb="FF0432FF"/>
      <name val="Arial"/>
      <family val="2"/>
      <scheme val="minor"/>
    </font>
    <font>
      <b/>
      <sz val="11"/>
      <color rgb="FF000000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E6B8AF"/>
        <bgColor rgb="FFE6B8AF"/>
      </patternFill>
    </fill>
    <fill>
      <patternFill patternType="solid">
        <fgColor theme="6" tint="0.79998168889431442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4" fillId="0" borderId="0"/>
  </cellStyleXfs>
  <cellXfs count="268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 applyAlignment="1">
      <alignment wrapText="1"/>
    </xf>
    <xf numFmtId="0" fontId="2" fillId="0" borderId="0" xfId="0" quotePrefix="1" applyFont="1"/>
    <xf numFmtId="0" fontId="10" fillId="0" borderId="1" xfId="0" applyFont="1" applyBorder="1" applyAlignment="1">
      <alignment wrapText="1"/>
    </xf>
    <xf numFmtId="0" fontId="14" fillId="0" borderId="1" xfId="0" applyFont="1" applyBorder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horizontal="right" wrapText="1"/>
    </xf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9" fillId="0" borderId="1" xfId="0" applyFont="1" applyBorder="1" applyAlignment="1">
      <alignment wrapText="1"/>
    </xf>
    <xf numFmtId="0" fontId="10" fillId="0" borderId="1" xfId="0" applyFont="1" applyBorder="1" applyAlignment="1">
      <alignment horizontal="right" wrapText="1"/>
    </xf>
    <xf numFmtId="0" fontId="11" fillId="0" borderId="0" xfId="0" applyFont="1" applyAlignment="1">
      <alignment horizontal="right" wrapText="1"/>
    </xf>
    <xf numFmtId="0" fontId="7" fillId="0" borderId="0" xfId="0" applyFont="1" applyAlignment="1">
      <alignment horizontal="right" wrapText="1"/>
    </xf>
    <xf numFmtId="11" fontId="11" fillId="0" borderId="0" xfId="0" applyNumberFormat="1" applyFont="1" applyAlignment="1">
      <alignment horizontal="right" wrapText="1"/>
    </xf>
    <xf numFmtId="4" fontId="9" fillId="0" borderId="0" xfId="0" applyNumberFormat="1" applyFont="1" applyAlignment="1">
      <alignment horizontal="right" wrapText="1"/>
    </xf>
    <xf numFmtId="10" fontId="9" fillId="0" borderId="0" xfId="0" applyNumberFormat="1" applyFont="1" applyAlignment="1">
      <alignment horizontal="right" wrapText="1"/>
    </xf>
    <xf numFmtId="0" fontId="7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wrapText="1"/>
    </xf>
    <xf numFmtId="0" fontId="10" fillId="3" borderId="1" xfId="0" applyFont="1" applyFill="1" applyBorder="1" applyAlignment="1">
      <alignment horizontal="right" wrapText="1"/>
    </xf>
    <xf numFmtId="0" fontId="9" fillId="4" borderId="1" xfId="0" applyFont="1" applyFill="1" applyBorder="1" applyAlignment="1">
      <alignment wrapText="1"/>
    </xf>
    <xf numFmtId="0" fontId="10" fillId="4" borderId="1" xfId="0" applyFont="1" applyFill="1" applyBorder="1" applyAlignment="1">
      <alignment horizontal="right" wrapText="1"/>
    </xf>
    <xf numFmtId="0" fontId="9" fillId="0" borderId="1" xfId="0" applyFont="1" applyBorder="1" applyAlignment="1">
      <alignment horizontal="right" wrapText="1"/>
    </xf>
    <xf numFmtId="0" fontId="7" fillId="0" borderId="1" xfId="0" applyFont="1" applyBorder="1" applyAlignment="1">
      <alignment horizontal="right" wrapText="1"/>
    </xf>
    <xf numFmtId="0" fontId="12" fillId="0" borderId="1" xfId="0" applyFont="1" applyBorder="1" applyAlignment="1">
      <alignment wrapText="1"/>
    </xf>
    <xf numFmtId="0" fontId="13" fillId="0" borderId="0" xfId="0" applyFont="1" applyAlignment="1">
      <alignment wrapText="1"/>
    </xf>
    <xf numFmtId="0" fontId="7" fillId="0" borderId="1" xfId="0" applyFont="1" applyBorder="1" applyAlignment="1">
      <alignment wrapText="1"/>
    </xf>
    <xf numFmtId="11" fontId="7" fillId="0" borderId="1" xfId="0" applyNumberFormat="1" applyFont="1" applyBorder="1" applyAlignment="1">
      <alignment horizontal="right" wrapText="1"/>
    </xf>
    <xf numFmtId="10" fontId="7" fillId="5" borderId="1" xfId="0" applyNumberFormat="1" applyFont="1" applyFill="1" applyBorder="1" applyAlignment="1">
      <alignment horizontal="right" wrapText="1"/>
    </xf>
    <xf numFmtId="11" fontId="7" fillId="5" borderId="1" xfId="0" applyNumberFormat="1" applyFont="1" applyFill="1" applyBorder="1" applyAlignment="1">
      <alignment horizontal="right" wrapText="1"/>
    </xf>
    <xf numFmtId="9" fontId="7" fillId="2" borderId="1" xfId="0" applyNumberFormat="1" applyFont="1" applyFill="1" applyBorder="1" applyAlignment="1">
      <alignment horizontal="right" wrapText="1"/>
    </xf>
    <xf numFmtId="11" fontId="9" fillId="0" borderId="1" xfId="0" applyNumberFormat="1" applyFont="1" applyBorder="1" applyAlignment="1">
      <alignment horizontal="right" wrapText="1"/>
    </xf>
    <xf numFmtId="11" fontId="14" fillId="0" borderId="1" xfId="0" applyNumberFormat="1" applyFont="1" applyBorder="1" applyAlignment="1">
      <alignment horizontal="right" wrapText="1"/>
    </xf>
    <xf numFmtId="164" fontId="9" fillId="0" borderId="1" xfId="0" applyNumberFormat="1" applyFont="1" applyBorder="1" applyAlignment="1">
      <alignment horizontal="right" wrapText="1"/>
    </xf>
    <xf numFmtId="0" fontId="7" fillId="4" borderId="1" xfId="0" applyFont="1" applyFill="1" applyBorder="1" applyAlignment="1">
      <alignment wrapText="1"/>
    </xf>
    <xf numFmtId="4" fontId="7" fillId="4" borderId="1" xfId="0" applyNumberFormat="1" applyFont="1" applyFill="1" applyBorder="1" applyAlignment="1">
      <alignment horizontal="right" wrapText="1"/>
    </xf>
    <xf numFmtId="10" fontId="7" fillId="4" borderId="1" xfId="0" applyNumberFormat="1" applyFont="1" applyFill="1" applyBorder="1" applyAlignment="1">
      <alignment horizontal="right" wrapText="1"/>
    </xf>
    <xf numFmtId="0" fontId="14" fillId="0" borderId="0" xfId="0" applyFont="1" applyAlignment="1">
      <alignment wrapText="1"/>
    </xf>
    <xf numFmtId="4" fontId="7" fillId="6" borderId="1" xfId="0" applyNumberFormat="1" applyFont="1" applyFill="1" applyBorder="1" applyAlignment="1">
      <alignment horizontal="right" wrapText="1"/>
    </xf>
    <xf numFmtId="0" fontId="12" fillId="0" borderId="0" xfId="0" applyFont="1" applyAlignment="1">
      <alignment wrapText="1"/>
    </xf>
    <xf numFmtId="0" fontId="9" fillId="5" borderId="1" xfId="0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11" fontId="15" fillId="0" borderId="1" xfId="0" applyNumberFormat="1" applyFont="1" applyBorder="1" applyAlignment="1">
      <alignment horizontal="right" wrapText="1"/>
    </xf>
    <xf numFmtId="165" fontId="10" fillId="0" borderId="1" xfId="0" applyNumberFormat="1" applyFont="1" applyBorder="1" applyAlignment="1">
      <alignment horizontal="right" wrapText="1"/>
    </xf>
    <xf numFmtId="166" fontId="10" fillId="0" borderId="1" xfId="0" applyNumberFormat="1" applyFont="1" applyBorder="1" applyAlignment="1">
      <alignment horizontal="right" wrapText="1"/>
    </xf>
    <xf numFmtId="167" fontId="9" fillId="0" borderId="1" xfId="0" applyNumberFormat="1" applyFont="1" applyBorder="1" applyAlignment="1">
      <alignment horizontal="right" wrapText="1"/>
    </xf>
    <xf numFmtId="2" fontId="9" fillId="0" borderId="1" xfId="0" applyNumberFormat="1" applyFont="1" applyBorder="1" applyAlignment="1">
      <alignment horizontal="right" wrapText="1"/>
    </xf>
    <xf numFmtId="2" fontId="14" fillId="0" borderId="1" xfId="0" applyNumberFormat="1" applyFont="1" applyBorder="1" applyAlignment="1">
      <alignment horizontal="right" wrapText="1"/>
    </xf>
    <xf numFmtId="168" fontId="10" fillId="0" borderId="1" xfId="0" applyNumberFormat="1" applyFont="1" applyBorder="1" applyAlignment="1">
      <alignment horizontal="right" wrapText="1"/>
    </xf>
    <xf numFmtId="0" fontId="16" fillId="0" borderId="0" xfId="0" applyFont="1" applyAlignment="1">
      <alignment wrapText="1"/>
    </xf>
    <xf numFmtId="0" fontId="8" fillId="0" borderId="1" xfId="0" applyFont="1" applyBorder="1" applyAlignment="1">
      <alignment wrapText="1"/>
    </xf>
    <xf numFmtId="167" fontId="8" fillId="0" borderId="1" xfId="0" applyNumberFormat="1" applyFont="1" applyBorder="1" applyAlignment="1">
      <alignment horizontal="right" wrapText="1"/>
    </xf>
    <xf numFmtId="166" fontId="9" fillId="0" borderId="1" xfId="0" applyNumberFormat="1" applyFont="1" applyBorder="1" applyAlignment="1">
      <alignment horizontal="right" wrapText="1"/>
    </xf>
    <xf numFmtId="165" fontId="9" fillId="0" borderId="1" xfId="0" applyNumberFormat="1" applyFont="1" applyBorder="1" applyAlignment="1">
      <alignment horizontal="right" wrapText="1"/>
    </xf>
    <xf numFmtId="0" fontId="12" fillId="0" borderId="1" xfId="0" applyFont="1" applyBorder="1" applyAlignment="1">
      <alignment horizontal="right" wrapText="1"/>
    </xf>
    <xf numFmtId="166" fontId="12" fillId="0" borderId="1" xfId="0" applyNumberFormat="1" applyFont="1" applyBorder="1" applyAlignment="1">
      <alignment horizontal="right" wrapText="1"/>
    </xf>
    <xf numFmtId="165" fontId="12" fillId="0" borderId="1" xfId="0" applyNumberFormat="1" applyFont="1" applyBorder="1" applyAlignment="1">
      <alignment horizontal="right" wrapText="1"/>
    </xf>
    <xf numFmtId="169" fontId="7" fillId="5" borderId="1" xfId="0" applyNumberFormat="1" applyFont="1" applyFill="1" applyBorder="1" applyAlignment="1">
      <alignment horizontal="right" wrapText="1"/>
    </xf>
    <xf numFmtId="0" fontId="18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11" fontId="10" fillId="5" borderId="1" xfId="0" applyNumberFormat="1" applyFont="1" applyFill="1" applyBorder="1" applyAlignment="1">
      <alignment horizontal="center" wrapText="1"/>
    </xf>
    <xf numFmtId="0" fontId="7" fillId="7" borderId="1" xfId="0" applyFont="1" applyFill="1" applyBorder="1" applyAlignment="1">
      <alignment wrapText="1"/>
    </xf>
    <xf numFmtId="0" fontId="9" fillId="7" borderId="1" xfId="0" applyFont="1" applyFill="1" applyBorder="1" applyAlignment="1">
      <alignment wrapText="1"/>
    </xf>
    <xf numFmtId="0" fontId="10" fillId="7" borderId="1" xfId="0" applyFont="1" applyFill="1" applyBorder="1" applyAlignment="1">
      <alignment horizontal="right" wrapText="1"/>
    </xf>
    <xf numFmtId="11" fontId="9" fillId="7" borderId="1" xfId="0" applyNumberFormat="1" applyFont="1" applyFill="1" applyBorder="1" applyAlignment="1">
      <alignment horizontal="right" wrapText="1"/>
    </xf>
    <xf numFmtId="10" fontId="8" fillId="0" borderId="0" xfId="0" applyNumberFormat="1" applyFont="1" applyAlignment="1">
      <alignment wrapText="1"/>
    </xf>
    <xf numFmtId="0" fontId="21" fillId="0" borderId="0" xfId="0" applyFont="1" applyAlignment="1">
      <alignment wrapText="1"/>
    </xf>
    <xf numFmtId="9" fontId="8" fillId="0" borderId="0" xfId="1" applyFont="1" applyAlignment="1">
      <alignment wrapText="1"/>
    </xf>
    <xf numFmtId="167" fontId="8" fillId="0" borderId="4" xfId="0" applyNumberFormat="1" applyFont="1" applyBorder="1" applyAlignment="1">
      <alignment wrapText="1"/>
    </xf>
    <xf numFmtId="0" fontId="8" fillId="0" borderId="4" xfId="0" applyFont="1" applyBorder="1" applyAlignment="1">
      <alignment wrapText="1"/>
    </xf>
    <xf numFmtId="9" fontId="8" fillId="0" borderId="4" xfId="1" applyFont="1" applyBorder="1" applyAlignment="1">
      <alignment wrapText="1"/>
    </xf>
    <xf numFmtId="1" fontId="8" fillId="0" borderId="4" xfId="0" applyNumberFormat="1" applyFont="1" applyBorder="1" applyAlignment="1">
      <alignment wrapText="1"/>
    </xf>
    <xf numFmtId="0" fontId="8" fillId="0" borderId="0" xfId="0" quotePrefix="1" applyFont="1" applyAlignment="1">
      <alignment wrapText="1"/>
    </xf>
    <xf numFmtId="11" fontId="9" fillId="0" borderId="0" xfId="0" applyNumberFormat="1" applyFont="1" applyAlignment="1">
      <alignment horizontal="right" wrapText="1"/>
    </xf>
    <xf numFmtId="0" fontId="6" fillId="7" borderId="1" xfId="0" applyFont="1" applyFill="1" applyBorder="1" applyAlignment="1">
      <alignment horizontal="right" wrapText="1"/>
    </xf>
    <xf numFmtId="0" fontId="5" fillId="0" borderId="1" xfId="0" applyFont="1" applyBorder="1" applyAlignment="1">
      <alignment wrapText="1"/>
    </xf>
    <xf numFmtId="0" fontId="21" fillId="0" borderId="0" xfId="0" quotePrefix="1" applyFont="1" applyAlignment="1">
      <alignment wrapText="1"/>
    </xf>
    <xf numFmtId="9" fontId="7" fillId="8" borderId="1" xfId="0" applyNumberFormat="1" applyFont="1" applyFill="1" applyBorder="1" applyAlignment="1">
      <alignment horizontal="right" wrapText="1"/>
    </xf>
    <xf numFmtId="0" fontId="10" fillId="9" borderId="1" xfId="0" applyFont="1" applyFill="1" applyBorder="1" applyAlignment="1">
      <alignment horizontal="right" wrapText="1"/>
    </xf>
    <xf numFmtId="168" fontId="10" fillId="9" borderId="1" xfId="0" applyNumberFormat="1" applyFont="1" applyFill="1" applyBorder="1" applyAlignment="1">
      <alignment horizontal="right" wrapText="1"/>
    </xf>
    <xf numFmtId="0" fontId="22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10" fontId="22" fillId="6" borderId="1" xfId="0" applyNumberFormat="1" applyFont="1" applyFill="1" applyBorder="1" applyAlignment="1">
      <alignment horizontal="right" wrapText="1"/>
    </xf>
    <xf numFmtId="166" fontId="10" fillId="9" borderId="1" xfId="0" applyNumberFormat="1" applyFont="1" applyFill="1" applyBorder="1" applyAlignment="1">
      <alignment horizontal="right" wrapText="1"/>
    </xf>
    <xf numFmtId="0" fontId="9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11" fillId="0" borderId="0" xfId="0" applyFont="1" applyAlignment="1">
      <alignment horizontal="left" wrapText="1"/>
    </xf>
    <xf numFmtId="11" fontId="11" fillId="0" borderId="0" xfId="0" applyNumberFormat="1" applyFont="1" applyAlignment="1">
      <alignment horizontal="left" wrapText="1"/>
    </xf>
    <xf numFmtId="4" fontId="9" fillId="0" borderId="0" xfId="0" applyNumberFormat="1" applyFont="1" applyAlignment="1">
      <alignment horizontal="left" wrapText="1"/>
    </xf>
    <xf numFmtId="10" fontId="9" fillId="0" borderId="0" xfId="0" applyNumberFormat="1" applyFont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3" borderId="1" xfId="0" applyFont="1" applyFill="1" applyBorder="1" applyAlignment="1">
      <alignment horizontal="left" wrapText="1"/>
    </xf>
    <xf numFmtId="0" fontId="10" fillId="4" borderId="1" xfId="0" applyFont="1" applyFill="1" applyBorder="1" applyAlignment="1">
      <alignment horizontal="left" wrapText="1"/>
    </xf>
    <xf numFmtId="0" fontId="9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left" wrapText="1"/>
    </xf>
    <xf numFmtId="11" fontId="7" fillId="0" borderId="1" xfId="0" applyNumberFormat="1" applyFont="1" applyBorder="1" applyAlignment="1">
      <alignment horizontal="left" wrapText="1"/>
    </xf>
    <xf numFmtId="10" fontId="7" fillId="5" borderId="1" xfId="0" applyNumberFormat="1" applyFont="1" applyFill="1" applyBorder="1" applyAlignment="1">
      <alignment horizontal="left" wrapText="1"/>
    </xf>
    <xf numFmtId="11" fontId="7" fillId="5" borderId="1" xfId="0" applyNumberFormat="1" applyFont="1" applyFill="1" applyBorder="1" applyAlignment="1">
      <alignment horizontal="left" wrapText="1"/>
    </xf>
    <xf numFmtId="9" fontId="26" fillId="2" borderId="1" xfId="0" applyNumberFormat="1" applyFont="1" applyFill="1" applyBorder="1" applyAlignment="1">
      <alignment horizontal="left" wrapText="1"/>
    </xf>
    <xf numFmtId="11" fontId="9" fillId="0" borderId="1" xfId="0" applyNumberFormat="1" applyFont="1" applyBorder="1" applyAlignment="1">
      <alignment horizontal="left" wrapText="1"/>
    </xf>
    <xf numFmtId="11" fontId="14" fillId="0" borderId="1" xfId="0" applyNumberFormat="1" applyFont="1" applyBorder="1" applyAlignment="1">
      <alignment horizontal="left" wrapText="1"/>
    </xf>
    <xf numFmtId="164" fontId="9" fillId="0" borderId="1" xfId="0" applyNumberFormat="1" applyFont="1" applyBorder="1" applyAlignment="1">
      <alignment horizontal="left" wrapText="1"/>
    </xf>
    <xf numFmtId="4" fontId="7" fillId="4" borderId="1" xfId="0" applyNumberFormat="1" applyFont="1" applyFill="1" applyBorder="1" applyAlignment="1">
      <alignment horizontal="left" wrapText="1"/>
    </xf>
    <xf numFmtId="10" fontId="7" fillId="4" borderId="1" xfId="0" applyNumberFormat="1" applyFont="1" applyFill="1" applyBorder="1" applyAlignment="1">
      <alignment horizontal="left" wrapText="1"/>
    </xf>
    <xf numFmtId="4" fontId="7" fillId="6" borderId="1" xfId="0" applyNumberFormat="1" applyFont="1" applyFill="1" applyBorder="1" applyAlignment="1">
      <alignment horizontal="left" wrapText="1"/>
    </xf>
    <xf numFmtId="10" fontId="22" fillId="6" borderId="1" xfId="0" applyNumberFormat="1" applyFont="1" applyFill="1" applyBorder="1" applyAlignment="1">
      <alignment horizontal="left" wrapText="1"/>
    </xf>
    <xf numFmtId="0" fontId="12" fillId="0" borderId="0" xfId="0" applyFont="1" applyAlignment="1">
      <alignment horizontal="left" wrapText="1"/>
    </xf>
    <xf numFmtId="11" fontId="15" fillId="0" borderId="1" xfId="0" applyNumberFormat="1" applyFont="1" applyBorder="1" applyAlignment="1">
      <alignment horizontal="left" wrapText="1"/>
    </xf>
    <xf numFmtId="167" fontId="9" fillId="0" borderId="1" xfId="0" applyNumberFormat="1" applyFont="1" applyBorder="1" applyAlignment="1">
      <alignment horizontal="left" wrapText="1"/>
    </xf>
    <xf numFmtId="2" fontId="9" fillId="0" borderId="1" xfId="0" applyNumberFormat="1" applyFont="1" applyBorder="1" applyAlignment="1">
      <alignment horizontal="left" wrapText="1"/>
    </xf>
    <xf numFmtId="2" fontId="14" fillId="0" borderId="1" xfId="0" applyNumberFormat="1" applyFont="1" applyBorder="1" applyAlignment="1">
      <alignment horizontal="left" wrapText="1"/>
    </xf>
    <xf numFmtId="166" fontId="9" fillId="0" borderId="1" xfId="0" applyNumberFormat="1" applyFont="1" applyBorder="1" applyAlignment="1">
      <alignment horizontal="left" wrapText="1"/>
    </xf>
    <xf numFmtId="165" fontId="9" fillId="0" borderId="1" xfId="0" applyNumberFormat="1" applyFont="1" applyBorder="1" applyAlignment="1">
      <alignment horizontal="left" wrapText="1"/>
    </xf>
    <xf numFmtId="169" fontId="7" fillId="5" borderId="1" xfId="0" applyNumberFormat="1" applyFont="1" applyFill="1" applyBorder="1" applyAlignment="1">
      <alignment horizontal="left" wrapText="1"/>
    </xf>
    <xf numFmtId="0" fontId="19" fillId="0" borderId="1" xfId="0" applyFont="1" applyBorder="1" applyAlignment="1">
      <alignment horizontal="left" wrapText="1"/>
    </xf>
    <xf numFmtId="0" fontId="10" fillId="7" borderId="1" xfId="0" applyFont="1" applyFill="1" applyBorder="1" applyAlignment="1">
      <alignment horizontal="left" wrapText="1"/>
    </xf>
    <xf numFmtId="11" fontId="9" fillId="7" borderId="1" xfId="0" applyNumberFormat="1" applyFont="1" applyFill="1" applyBorder="1" applyAlignment="1">
      <alignment horizontal="left" wrapText="1"/>
    </xf>
    <xf numFmtId="0" fontId="6" fillId="7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 wrapText="1"/>
    </xf>
    <xf numFmtId="9" fontId="7" fillId="8" borderId="1" xfId="0" applyNumberFormat="1" applyFont="1" applyFill="1" applyBorder="1" applyAlignment="1">
      <alignment horizontal="left" wrapText="1"/>
    </xf>
    <xf numFmtId="0" fontId="27" fillId="0" borderId="1" xfId="0" applyFont="1" applyBorder="1" applyAlignment="1">
      <alignment horizontal="left" wrapText="1"/>
    </xf>
    <xf numFmtId="168" fontId="10" fillId="9" borderId="1" xfId="0" applyNumberFormat="1" applyFont="1" applyFill="1" applyBorder="1" applyAlignment="1">
      <alignment horizontal="left" wrapText="1"/>
    </xf>
    <xf numFmtId="0" fontId="28" fillId="0" borderId="1" xfId="0" applyFont="1" applyBorder="1" applyAlignment="1">
      <alignment horizontal="left" wrapText="1"/>
    </xf>
    <xf numFmtId="9" fontId="25" fillId="2" borderId="1" xfId="0" applyNumberFormat="1" applyFont="1" applyFill="1" applyBorder="1" applyAlignment="1">
      <alignment horizontal="left" wrapText="1"/>
    </xf>
    <xf numFmtId="0" fontId="10" fillId="0" borderId="2" xfId="0" applyFont="1" applyBorder="1" applyAlignment="1">
      <alignment wrapText="1"/>
    </xf>
    <xf numFmtId="0" fontId="10" fillId="3" borderId="3" xfId="0" applyFont="1" applyFill="1" applyBorder="1" applyAlignment="1">
      <alignment horizontal="right" wrapText="1"/>
    </xf>
    <xf numFmtId="0" fontId="10" fillId="3" borderId="3" xfId="0" applyFont="1" applyFill="1" applyBorder="1" applyAlignment="1">
      <alignment horizontal="left" wrapText="1"/>
    </xf>
    <xf numFmtId="168" fontId="27" fillId="9" borderId="1" xfId="0" applyNumberFormat="1" applyFont="1" applyFill="1" applyBorder="1" applyAlignment="1">
      <alignment horizontal="left" wrapText="1"/>
    </xf>
    <xf numFmtId="166" fontId="8" fillId="0" borderId="1" xfId="0" applyNumberFormat="1" applyFont="1" applyBorder="1" applyAlignment="1">
      <alignment horizontal="right" wrapText="1"/>
    </xf>
    <xf numFmtId="0" fontId="31" fillId="0" borderId="1" xfId="0" applyFont="1" applyBorder="1" applyAlignment="1">
      <alignment horizontal="left" wrapText="1"/>
    </xf>
    <xf numFmtId="0" fontId="29" fillId="0" borderId="1" xfId="0" applyFont="1" applyBorder="1" applyAlignment="1">
      <alignment horizontal="left" wrapText="1"/>
    </xf>
    <xf numFmtId="168" fontId="10" fillId="0" borderId="11" xfId="0" applyNumberFormat="1" applyFont="1" applyBorder="1" applyAlignment="1">
      <alignment horizontal="right" wrapText="1"/>
    </xf>
    <xf numFmtId="168" fontId="10" fillId="0" borderId="8" xfId="0" applyNumberFormat="1" applyFont="1" applyBorder="1" applyAlignment="1">
      <alignment horizontal="right" wrapText="1"/>
    </xf>
    <xf numFmtId="167" fontId="9" fillId="0" borderId="2" xfId="0" applyNumberFormat="1" applyFont="1" applyBorder="1" applyAlignment="1">
      <alignment horizontal="left" wrapText="1"/>
    </xf>
    <xf numFmtId="0" fontId="30" fillId="0" borderId="4" xfId="0" applyFont="1" applyBorder="1" applyAlignment="1">
      <alignment wrapText="1"/>
    </xf>
    <xf numFmtId="168" fontId="36" fillId="0" borderId="1" xfId="0" applyNumberFormat="1" applyFont="1" applyBorder="1" applyAlignment="1">
      <alignment horizontal="left" wrapText="1"/>
    </xf>
    <xf numFmtId="1" fontId="9" fillId="0" borderId="1" xfId="0" applyNumberFormat="1" applyFont="1" applyBorder="1" applyAlignment="1">
      <alignment horizontal="right" wrapText="1"/>
    </xf>
    <xf numFmtId="0" fontId="27" fillId="4" borderId="1" xfId="0" applyFont="1" applyFill="1" applyBorder="1" applyAlignment="1">
      <alignment horizontal="left" wrapText="1"/>
    </xf>
    <xf numFmtId="0" fontId="37" fillId="0" borderId="0" xfId="0" applyFont="1" applyAlignment="1">
      <alignment wrapText="1"/>
    </xf>
    <xf numFmtId="0" fontId="25" fillId="0" borderId="0" xfId="0" applyFont="1" applyAlignment="1">
      <alignment horizontal="right" wrapText="1"/>
    </xf>
    <xf numFmtId="0" fontId="21" fillId="0" borderId="4" xfId="0" applyFont="1" applyBorder="1" applyAlignment="1">
      <alignment wrapText="1"/>
    </xf>
    <xf numFmtId="0" fontId="21" fillId="0" borderId="0" xfId="0" applyFont="1" applyAlignment="1">
      <alignment horizontal="center" wrapText="1"/>
    </xf>
    <xf numFmtId="0" fontId="4" fillId="0" borderId="0" xfId="2"/>
    <xf numFmtId="0" fontId="38" fillId="0" borderId="4" xfId="2" applyFont="1" applyBorder="1"/>
    <xf numFmtId="0" fontId="38" fillId="10" borderId="4" xfId="2" applyFont="1" applyFill="1" applyBorder="1"/>
    <xf numFmtId="0" fontId="38" fillId="0" borderId="0" xfId="2" applyFont="1"/>
    <xf numFmtId="11" fontId="38" fillId="0" borderId="0" xfId="2" applyNumberFormat="1" applyFont="1"/>
    <xf numFmtId="0" fontId="39" fillId="0" borderId="0" xfId="2" applyFont="1"/>
    <xf numFmtId="11" fontId="4" fillId="0" borderId="0" xfId="2" applyNumberFormat="1"/>
    <xf numFmtId="1" fontId="4" fillId="0" borderId="0" xfId="2" applyNumberFormat="1"/>
    <xf numFmtId="1" fontId="39" fillId="0" borderId="0" xfId="2" applyNumberFormat="1" applyFont="1"/>
    <xf numFmtId="0" fontId="4" fillId="0" borderId="12" xfId="2" applyBorder="1" applyAlignment="1">
      <alignment horizontal="right" vertical="center" wrapText="1"/>
    </xf>
    <xf numFmtId="0" fontId="38" fillId="0" borderId="13" xfId="2" applyFont="1" applyBorder="1" applyAlignment="1">
      <alignment vertical="center"/>
    </xf>
    <xf numFmtId="11" fontId="4" fillId="0" borderId="13" xfId="2" applyNumberFormat="1" applyBorder="1" applyAlignment="1">
      <alignment vertical="center"/>
    </xf>
    <xf numFmtId="1" fontId="4" fillId="0" borderId="13" xfId="2" applyNumberFormat="1" applyBorder="1" applyAlignment="1">
      <alignment vertical="center"/>
    </xf>
    <xf numFmtId="1" fontId="39" fillId="0" borderId="14" xfId="2" applyNumberFormat="1" applyFont="1" applyBorder="1" applyAlignment="1">
      <alignment vertical="center"/>
    </xf>
    <xf numFmtId="0" fontId="38" fillId="0" borderId="16" xfId="2" applyFont="1" applyBorder="1"/>
    <xf numFmtId="11" fontId="38" fillId="0" borderId="16" xfId="2" applyNumberFormat="1" applyFont="1" applyBorder="1"/>
    <xf numFmtId="1" fontId="38" fillId="0" borderId="16" xfId="2" applyNumberFormat="1" applyFont="1" applyBorder="1"/>
    <xf numFmtId="1" fontId="39" fillId="0" borderId="17" xfId="2" applyNumberFormat="1" applyFont="1" applyBorder="1"/>
    <xf numFmtId="1" fontId="38" fillId="0" borderId="0" xfId="2" applyNumberFormat="1" applyFont="1"/>
    <xf numFmtId="1" fontId="39" fillId="0" borderId="19" xfId="2" applyNumberFormat="1" applyFont="1" applyBorder="1"/>
    <xf numFmtId="0" fontId="38" fillId="0" borderId="21" xfId="2" applyFont="1" applyBorder="1"/>
    <xf numFmtId="11" fontId="38" fillId="0" borderId="21" xfId="2" applyNumberFormat="1" applyFont="1" applyBorder="1"/>
    <xf numFmtId="1" fontId="38" fillId="0" borderId="21" xfId="2" applyNumberFormat="1" applyFont="1" applyBorder="1"/>
    <xf numFmtId="1" fontId="39" fillId="0" borderId="22" xfId="2" applyNumberFormat="1" applyFont="1" applyBorder="1"/>
    <xf numFmtId="11" fontId="4" fillId="0" borderId="16" xfId="2" applyNumberFormat="1" applyBorder="1"/>
    <xf numFmtId="11" fontId="4" fillId="0" borderId="21" xfId="2" applyNumberFormat="1" applyBorder="1"/>
    <xf numFmtId="169" fontId="8" fillId="0" borderId="0" xfId="0" applyNumberFormat="1" applyFont="1" applyAlignment="1">
      <alignment wrapText="1"/>
    </xf>
    <xf numFmtId="167" fontId="8" fillId="0" borderId="0" xfId="0" applyNumberFormat="1" applyFont="1" applyAlignment="1">
      <alignment wrapText="1"/>
    </xf>
    <xf numFmtId="0" fontId="21" fillId="0" borderId="23" xfId="0" applyFont="1" applyBorder="1" applyAlignment="1">
      <alignment wrapText="1"/>
    </xf>
    <xf numFmtId="0" fontId="4" fillId="0" borderId="24" xfId="2" applyBorder="1"/>
    <xf numFmtId="0" fontId="38" fillId="0" borderId="24" xfId="2" applyFont="1" applyBorder="1" applyAlignment="1">
      <alignment vertical="center"/>
    </xf>
    <xf numFmtId="0" fontId="38" fillId="0" borderId="24" xfId="2" applyFont="1" applyBorder="1"/>
    <xf numFmtId="0" fontId="4" fillId="0" borderId="25" xfId="2" applyBorder="1"/>
    <xf numFmtId="0" fontId="6" fillId="0" borderId="1" xfId="0" applyFont="1" applyBorder="1" applyAlignment="1">
      <alignment wrapText="1"/>
    </xf>
    <xf numFmtId="169" fontId="9" fillId="0" borderId="0" xfId="0" applyNumberFormat="1" applyFont="1" applyAlignment="1">
      <alignment horizontal="right" wrapText="1"/>
    </xf>
    <xf numFmtId="168" fontId="27" fillId="11" borderId="1" xfId="0" applyNumberFormat="1" applyFont="1" applyFill="1" applyBorder="1" applyAlignment="1">
      <alignment horizontal="left" wrapText="1"/>
    </xf>
    <xf numFmtId="167" fontId="10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horizontal="center" wrapText="1"/>
    </xf>
    <xf numFmtId="0" fontId="25" fillId="0" borderId="0" xfId="0" applyFont="1" applyAlignment="1">
      <alignment horizontal="center" wrapText="1"/>
    </xf>
    <xf numFmtId="10" fontId="8" fillId="0" borderId="0" xfId="0" applyNumberFormat="1" applyFont="1" applyAlignment="1">
      <alignment horizontal="center" wrapText="1"/>
    </xf>
    <xf numFmtId="168" fontId="8" fillId="0" borderId="0" xfId="1" applyNumberFormat="1" applyFont="1" applyAlignment="1">
      <alignment wrapText="1"/>
    </xf>
    <xf numFmtId="1" fontId="8" fillId="0" borderId="0" xfId="0" applyNumberFormat="1" applyFont="1" applyAlignment="1">
      <alignment horizontal="center" wrapText="1"/>
    </xf>
    <xf numFmtId="170" fontId="8" fillId="0" borderId="0" xfId="0" applyNumberFormat="1" applyFont="1" applyAlignment="1">
      <alignment wrapText="1"/>
    </xf>
    <xf numFmtId="167" fontId="8" fillId="0" borderId="0" xfId="1" applyNumberFormat="1" applyFont="1" applyAlignment="1">
      <alignment wrapText="1"/>
    </xf>
    <xf numFmtId="0" fontId="40" fillId="0" borderId="0" xfId="0" applyFont="1" applyAlignment="1">
      <alignment wrapText="1"/>
    </xf>
    <xf numFmtId="1" fontId="8" fillId="0" borderId="0" xfId="0" applyNumberFormat="1" applyFont="1" applyAlignment="1">
      <alignment wrapText="1"/>
    </xf>
    <xf numFmtId="10" fontId="8" fillId="0" borderId="0" xfId="1" applyNumberFormat="1" applyFont="1" applyAlignment="1">
      <alignment wrapText="1"/>
    </xf>
    <xf numFmtId="1" fontId="21" fillId="0" borderId="0" xfId="0" applyNumberFormat="1" applyFont="1" applyAlignment="1">
      <alignment wrapText="1"/>
    </xf>
    <xf numFmtId="167" fontId="21" fillId="0" borderId="0" xfId="1" applyNumberFormat="1" applyFont="1" applyAlignment="1">
      <alignment wrapText="1"/>
    </xf>
    <xf numFmtId="170" fontId="21" fillId="0" borderId="0" xfId="0" applyNumberFormat="1" applyFont="1" applyAlignment="1">
      <alignment wrapText="1"/>
    </xf>
    <xf numFmtId="168" fontId="21" fillId="0" borderId="0" xfId="1" applyNumberFormat="1" applyFont="1" applyAlignment="1">
      <alignment wrapText="1"/>
    </xf>
    <xf numFmtId="10" fontId="21" fillId="0" borderId="0" xfId="1" applyNumberFormat="1" applyFont="1" applyAlignment="1">
      <alignment wrapText="1"/>
    </xf>
    <xf numFmtId="1" fontId="21" fillId="0" borderId="0" xfId="0" applyNumberFormat="1" applyFont="1" applyAlignment="1">
      <alignment horizontal="center" wrapText="1"/>
    </xf>
    <xf numFmtId="171" fontId="10" fillId="4" borderId="1" xfId="1" applyNumberFormat="1" applyFont="1" applyFill="1" applyBorder="1" applyAlignment="1">
      <alignment horizontal="right" wrapText="1"/>
    </xf>
    <xf numFmtId="165" fontId="8" fillId="0" borderId="4" xfId="0" applyNumberFormat="1" applyFont="1" applyBorder="1" applyAlignment="1">
      <alignment wrapText="1"/>
    </xf>
    <xf numFmtId="166" fontId="27" fillId="0" borderId="2" xfId="0" applyNumberFormat="1" applyFont="1" applyBorder="1" applyAlignment="1">
      <alignment horizontal="center" wrapText="1"/>
    </xf>
    <xf numFmtId="166" fontId="27" fillId="0" borderId="6" xfId="0" applyNumberFormat="1" applyFont="1" applyBorder="1" applyAlignment="1">
      <alignment horizontal="center" wrapText="1"/>
    </xf>
    <xf numFmtId="166" fontId="35" fillId="0" borderId="2" xfId="0" applyNumberFormat="1" applyFont="1" applyBorder="1" applyAlignment="1">
      <alignment horizontal="center" wrapText="1"/>
    </xf>
    <xf numFmtId="166" fontId="35" fillId="0" borderId="6" xfId="0" applyNumberFormat="1" applyFont="1" applyBorder="1" applyAlignment="1">
      <alignment horizontal="center" wrapText="1"/>
    </xf>
    <xf numFmtId="0" fontId="9" fillId="2" borderId="0" xfId="0" applyFont="1" applyFill="1" applyAlignment="1">
      <alignment wrapText="1"/>
    </xf>
    <xf numFmtId="0" fontId="8" fillId="0" borderId="0" xfId="0" applyFont="1" applyAlignment="1">
      <alignment wrapText="1"/>
    </xf>
    <xf numFmtId="169" fontId="6" fillId="5" borderId="2" xfId="0" applyNumberFormat="1" applyFont="1" applyFill="1" applyBorder="1" applyAlignment="1">
      <alignment horizontal="center" wrapText="1"/>
    </xf>
    <xf numFmtId="169" fontId="7" fillId="5" borderId="3" xfId="0" applyNumberFormat="1" applyFont="1" applyFill="1" applyBorder="1" applyAlignment="1">
      <alignment horizontal="center" wrapText="1"/>
    </xf>
    <xf numFmtId="0" fontId="41" fillId="0" borderId="12" xfId="0" applyFont="1" applyBorder="1" applyAlignment="1">
      <alignment horizontal="center" wrapText="1"/>
    </xf>
    <xf numFmtId="0" fontId="41" fillId="0" borderId="13" xfId="0" applyFont="1" applyBorder="1" applyAlignment="1">
      <alignment horizontal="center" wrapText="1"/>
    </xf>
    <xf numFmtId="0" fontId="41" fillId="0" borderId="14" xfId="0" applyFont="1" applyBorder="1" applyAlignment="1">
      <alignment horizontal="center" wrapText="1"/>
    </xf>
    <xf numFmtId="0" fontId="34" fillId="0" borderId="2" xfId="0" applyFont="1" applyBorder="1" applyAlignment="1">
      <alignment horizontal="left" wrapText="1"/>
    </xf>
    <xf numFmtId="0" fontId="34" fillId="0" borderId="6" xfId="0" applyFont="1" applyBorder="1" applyAlignment="1">
      <alignment horizontal="left" wrapText="1"/>
    </xf>
    <xf numFmtId="0" fontId="34" fillId="0" borderId="3" xfId="0" applyFont="1" applyBorder="1" applyAlignment="1">
      <alignment horizontal="left" wrapText="1"/>
    </xf>
    <xf numFmtId="166" fontId="5" fillId="0" borderId="2" xfId="0" applyNumberFormat="1" applyFont="1" applyBorder="1" applyAlignment="1">
      <alignment horizontal="center" wrapText="1"/>
    </xf>
    <xf numFmtId="166" fontId="5" fillId="0" borderId="3" xfId="0" applyNumberFormat="1" applyFont="1" applyBorder="1" applyAlignment="1">
      <alignment horizontal="center" wrapText="1"/>
    </xf>
    <xf numFmtId="166" fontId="5" fillId="10" borderId="2" xfId="0" applyNumberFormat="1" applyFont="1" applyFill="1" applyBorder="1" applyAlignment="1">
      <alignment horizontal="center" wrapText="1"/>
    </xf>
    <xf numFmtId="166" fontId="5" fillId="10" borderId="3" xfId="0" applyNumberFormat="1" applyFont="1" applyFill="1" applyBorder="1" applyAlignment="1">
      <alignment horizontal="center" wrapText="1"/>
    </xf>
    <xf numFmtId="0" fontId="9" fillId="2" borderId="0" xfId="0" applyFont="1" applyFill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7" fillId="0" borderId="3" xfId="0" applyFont="1" applyBorder="1" applyAlignment="1">
      <alignment wrapText="1"/>
    </xf>
    <xf numFmtId="0" fontId="27" fillId="0" borderId="2" xfId="0" applyFont="1" applyBorder="1" applyAlignment="1">
      <alignment horizontal="left" wrapText="1"/>
    </xf>
    <xf numFmtId="0" fontId="27" fillId="0" borderId="6" xfId="0" applyFont="1" applyBorder="1" applyAlignment="1">
      <alignment horizontal="left" wrapText="1"/>
    </xf>
    <xf numFmtId="0" fontId="27" fillId="0" borderId="3" xfId="0" applyFont="1" applyBorder="1" applyAlignment="1">
      <alignment horizontal="left" wrapText="1"/>
    </xf>
    <xf numFmtId="166" fontId="29" fillId="0" borderId="2" xfId="0" applyNumberFormat="1" applyFont="1" applyBorder="1" applyAlignment="1">
      <alignment horizontal="center" wrapText="1"/>
    </xf>
    <xf numFmtId="166" fontId="29" fillId="0" borderId="6" xfId="0" applyNumberFormat="1" applyFont="1" applyBorder="1" applyAlignment="1">
      <alignment horizontal="center" wrapText="1"/>
    </xf>
    <xf numFmtId="166" fontId="29" fillId="0" borderId="3" xfId="0" applyNumberFormat="1" applyFont="1" applyBorder="1" applyAlignment="1">
      <alignment horizontal="center" wrapText="1"/>
    </xf>
    <xf numFmtId="0" fontId="30" fillId="0" borderId="2" xfId="0" applyFont="1" applyBorder="1" applyAlignment="1">
      <alignment horizontal="center" wrapText="1"/>
    </xf>
    <xf numFmtId="0" fontId="30" fillId="0" borderId="3" xfId="0" applyFont="1" applyBorder="1" applyAlignment="1">
      <alignment horizontal="center" wrapText="1"/>
    </xf>
    <xf numFmtId="0" fontId="30" fillId="0" borderId="2" xfId="0" applyFont="1" applyBorder="1" applyAlignment="1">
      <alignment horizontal="left" wrapText="1"/>
    </xf>
    <xf numFmtId="0" fontId="30" fillId="0" borderId="6" xfId="0" applyFont="1" applyBorder="1" applyAlignment="1">
      <alignment horizontal="left" wrapText="1"/>
    </xf>
    <xf numFmtId="0" fontId="30" fillId="0" borderId="3" xfId="0" applyFont="1" applyBorder="1" applyAlignment="1">
      <alignment horizontal="left" wrapText="1"/>
    </xf>
    <xf numFmtId="0" fontId="32" fillId="0" borderId="2" xfId="0" applyFont="1" applyBorder="1" applyAlignment="1">
      <alignment horizontal="left" wrapText="1"/>
    </xf>
    <xf numFmtId="0" fontId="32" fillId="0" borderId="6" xfId="0" applyFont="1" applyBorder="1" applyAlignment="1">
      <alignment horizontal="left" wrapText="1"/>
    </xf>
    <xf numFmtId="0" fontId="32" fillId="0" borderId="3" xfId="0" applyFont="1" applyBorder="1" applyAlignment="1">
      <alignment horizontal="left" wrapText="1"/>
    </xf>
    <xf numFmtId="0" fontId="28" fillId="0" borderId="2" xfId="0" applyFont="1" applyBorder="1" applyAlignment="1">
      <alignment horizontal="left" wrapText="1"/>
    </xf>
    <xf numFmtId="0" fontId="28" fillId="0" borderId="3" xfId="0" applyFont="1" applyBorder="1" applyAlignment="1">
      <alignment horizontal="left" wrapText="1"/>
    </xf>
    <xf numFmtId="0" fontId="8" fillId="0" borderId="4" xfId="0" applyFont="1" applyBorder="1" applyAlignment="1">
      <alignment horizontal="right"/>
    </xf>
    <xf numFmtId="0" fontId="8" fillId="0" borderId="26" xfId="0" applyFont="1" applyBorder="1" applyAlignment="1">
      <alignment horizontal="right" wrapText="1"/>
    </xf>
    <xf numFmtId="0" fontId="8" fillId="0" borderId="27" xfId="0" applyFont="1" applyBorder="1" applyAlignment="1">
      <alignment horizontal="right" wrapText="1"/>
    </xf>
    <xf numFmtId="168" fontId="27" fillId="9" borderId="5" xfId="0" applyNumberFormat="1" applyFont="1" applyFill="1" applyBorder="1" applyAlignment="1">
      <alignment horizontal="center" wrapText="1"/>
    </xf>
    <xf numFmtId="168" fontId="27" fillId="9" borderId="0" xfId="0" applyNumberFormat="1" applyFont="1" applyFill="1" applyAlignment="1">
      <alignment horizontal="center" wrapText="1"/>
    </xf>
    <xf numFmtId="0" fontId="33" fillId="0" borderId="0" xfId="0" applyFont="1" applyAlignment="1">
      <alignment horizontal="center" wrapText="1"/>
    </xf>
    <xf numFmtId="0" fontId="8" fillId="0" borderId="26" xfId="0" applyFont="1" applyBorder="1" applyAlignment="1">
      <alignment horizontal="right"/>
    </xf>
    <xf numFmtId="0" fontId="8" fillId="0" borderId="27" xfId="0" applyFont="1" applyBorder="1" applyAlignment="1">
      <alignment horizontal="right"/>
    </xf>
    <xf numFmtId="0" fontId="7" fillId="0" borderId="9" xfId="0" applyFont="1" applyBorder="1" applyAlignment="1">
      <alignment horizontal="center" wrapText="1"/>
    </xf>
    <xf numFmtId="0" fontId="7" fillId="0" borderId="10" xfId="0" applyFont="1" applyBorder="1" applyAlignment="1">
      <alignment horizontal="center" wrapText="1"/>
    </xf>
    <xf numFmtId="0" fontId="21" fillId="0" borderId="0" xfId="0" applyFont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0" fontId="38" fillId="0" borderId="12" xfId="0" applyFont="1" applyBorder="1" applyAlignment="1">
      <alignment horizontal="center" wrapText="1"/>
    </xf>
    <xf numFmtId="0" fontId="38" fillId="0" borderId="13" xfId="0" applyFont="1" applyBorder="1" applyAlignment="1">
      <alignment horizontal="center" wrapText="1"/>
    </xf>
    <xf numFmtId="0" fontId="38" fillId="0" borderId="14" xfId="0" applyFont="1" applyBorder="1" applyAlignment="1">
      <alignment horizontal="center" wrapText="1"/>
    </xf>
    <xf numFmtId="0" fontId="6" fillId="0" borderId="9" xfId="0" applyFont="1" applyBorder="1" applyAlignment="1">
      <alignment horizontal="center" wrapText="1"/>
    </xf>
    <xf numFmtId="0" fontId="4" fillId="0" borderId="15" xfId="2" applyBorder="1" applyAlignment="1">
      <alignment horizontal="right" wrapText="1"/>
    </xf>
    <xf numFmtId="0" fontId="4" fillId="0" borderId="18" xfId="2" applyBorder="1" applyAlignment="1">
      <alignment horizontal="right" wrapText="1"/>
    </xf>
    <xf numFmtId="0" fontId="4" fillId="0" borderId="20" xfId="2" applyBorder="1" applyAlignment="1">
      <alignment horizontal="right" wrapText="1"/>
    </xf>
    <xf numFmtId="0" fontId="8" fillId="0" borderId="4" xfId="0" applyFont="1" applyBorder="1" applyAlignment="1">
      <alignment horizontal="right" wrapText="1"/>
    </xf>
    <xf numFmtId="0" fontId="2" fillId="0" borderId="0" xfId="0" quotePrefix="1" applyFont="1" applyAlignment="1">
      <alignment vertical="center" wrapText="1"/>
    </xf>
    <xf numFmtId="0" fontId="0" fillId="0" borderId="0" xfId="0"/>
    <xf numFmtId="0" fontId="8" fillId="5" borderId="1" xfId="0" applyFont="1" applyFill="1" applyBorder="1" applyAlignment="1">
      <alignment wrapText="1"/>
    </xf>
    <xf numFmtId="0" fontId="21" fillId="5" borderId="8" xfId="0" applyFont="1" applyFill="1" applyBorder="1" applyAlignment="1">
      <alignment wrapText="1"/>
    </xf>
    <xf numFmtId="0" fontId="8" fillId="0" borderId="3" xfId="0" applyFont="1" applyBorder="1" applyAlignment="1">
      <alignment wrapText="1"/>
    </xf>
    <xf numFmtId="0" fontId="8" fillId="0" borderId="28" xfId="0" applyFont="1" applyBorder="1" applyAlignment="1">
      <alignment wrapText="1"/>
    </xf>
    <xf numFmtId="0" fontId="10" fillId="0" borderId="3" xfId="0" applyFont="1" applyBorder="1" applyAlignment="1">
      <alignment wrapText="1"/>
    </xf>
    <xf numFmtId="0" fontId="12" fillId="0" borderId="28" xfId="0" applyFont="1" applyBorder="1" applyAlignment="1">
      <alignment wrapText="1"/>
    </xf>
    <xf numFmtId="177" fontId="7" fillId="5" borderId="1" xfId="0" applyNumberFormat="1" applyFont="1" applyFill="1" applyBorder="1" applyAlignment="1">
      <alignment horizontal="right" wrapText="1"/>
    </xf>
    <xf numFmtId="177" fontId="9" fillId="0" borderId="1" xfId="0" applyNumberFormat="1" applyFont="1" applyBorder="1" applyAlignment="1">
      <alignment horizontal="right" wrapText="1"/>
    </xf>
  </cellXfs>
  <cellStyles count="3">
    <cellStyle name="Normal" xfId="0" builtinId="0"/>
    <cellStyle name="Normal 2" xfId="2" xr:uid="{42FD76A4-6EB3-469D-8A16-84DAAACE7B05}"/>
    <cellStyle name="Percent" xfId="1" builtinId="5"/>
  </cellStyles>
  <dxfs count="5"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41903171953262E-2"/>
          <c:y val="0.15816790583951906"/>
          <c:w val="0.85306350479145032"/>
          <c:h val="0.6935077966266498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'MODEL(LATEST)'!$T$6</c:f>
              <c:strCache>
                <c:ptCount val="1"/>
                <c:pt idx="0">
                  <c:v>Bruch 1550nm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'MODEL(LATEST)'!$S$8:$S$28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'MODEL(LATEST)'!$T$8:$T$28</c:f>
              <c:numCache>
                <c:formatCode>0%</c:formatCode>
                <c:ptCount val="21"/>
                <c:pt idx="0">
                  <c:v>2.5680685278180767E-3</c:v>
                </c:pt>
                <c:pt idx="1">
                  <c:v>5.0321960425802146E-3</c:v>
                </c:pt>
                <c:pt idx="2">
                  <c:v>9.6755078993866379E-3</c:v>
                </c:pt>
                <c:pt idx="3">
                  <c:v>1.7978691433566871E-2</c:v>
                </c:pt>
                <c:pt idx="4">
                  <c:v>3.1567366062400251E-2</c:v>
                </c:pt>
                <c:pt idx="5">
                  <c:v>5.1005862672580976E-2</c:v>
                </c:pt>
                <c:pt idx="6">
                  <c:v>7.4246495615519187E-2</c:v>
                </c:pt>
                <c:pt idx="7">
                  <c:v>9.6686760501099089E-2</c:v>
                </c:pt>
                <c:pt idx="8">
                  <c:v>0.11353581439409068</c:v>
                </c:pt>
                <c:pt idx="9">
                  <c:v>0.12218960410304903</c:v>
                </c:pt>
                <c:pt idx="10">
                  <c:v>0.12268555015599145</c:v>
                </c:pt>
                <c:pt idx="11">
                  <c:v>0.11984689998125087</c:v>
                </c:pt>
                <c:pt idx="12">
                  <c:v>0.11674135473269931</c:v>
                </c:pt>
                <c:pt idx="13">
                  <c:v>0.11118159163882696</c:v>
                </c:pt>
                <c:pt idx="14">
                  <c:v>0.10660971697845113</c:v>
                </c:pt>
                <c:pt idx="15">
                  <c:v>9.9581944422200516E-2</c:v>
                </c:pt>
                <c:pt idx="16">
                  <c:v>9.4345072132577687E-2</c:v>
                </c:pt>
                <c:pt idx="17">
                  <c:v>8.6826505483418304E-2</c:v>
                </c:pt>
                <c:pt idx="18">
                  <c:v>8.1504582181580201E-2</c:v>
                </c:pt>
                <c:pt idx="19">
                  <c:v>7.4157511449902555E-2</c:v>
                </c:pt>
                <c:pt idx="20">
                  <c:v>6.9118633121773049E-2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E8-47D8-B2F2-10E0B1E8D4B3}"/>
            </c:ext>
          </c:extLst>
        </c:ser>
        <c:ser>
          <c:idx val="1"/>
          <c:order val="1"/>
          <c:tx>
            <c:strRef>
              <c:f>'MODEL(LATEST)'!$U$6</c:f>
              <c:strCache>
                <c:ptCount val="1"/>
                <c:pt idx="0">
                  <c:v>Whitepaper Rev1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'MODEL(LATEST)'!$S$8:$S$28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'MODEL(LATEST)'!$U$8:$U$28</c:f>
              <c:numCache>
                <c:formatCode>0%</c:formatCode>
                <c:ptCount val="21"/>
                <c:pt idx="0">
                  <c:v>7.9581115478570188E-3</c:v>
                </c:pt>
                <c:pt idx="1">
                  <c:v>1.5643936259316971E-2</c:v>
                </c:pt>
                <c:pt idx="2">
                  <c:v>3.0258744119760341E-2</c:v>
                </c:pt>
                <c:pt idx="3">
                  <c:v>5.6819680940929894E-2</c:v>
                </c:pt>
                <c:pt idx="4">
                  <c:v>0.10145840215741031</c:v>
                </c:pt>
                <c:pt idx="5">
                  <c:v>0.16782942451566807</c:v>
                </c:pt>
                <c:pt idx="6">
                  <c:v>0.25118120593113752</c:v>
                </c:pt>
                <c:pt idx="7">
                  <c:v>0.33638313192904229</c:v>
                </c:pt>
                <c:pt idx="8">
                  <c:v>0.40495280082754448</c:v>
                </c:pt>
                <c:pt idx="9">
                  <c:v>0.44479687799759388</c:v>
                </c:pt>
                <c:pt idx="10">
                  <c:v>0.45380330964494742</c:v>
                </c:pt>
                <c:pt idx="11">
                  <c:v>0.4466817678940872</c:v>
                </c:pt>
                <c:pt idx="12">
                  <c:v>0.43716101132447449</c:v>
                </c:pt>
                <c:pt idx="13">
                  <c:v>0.41876498323908501</c:v>
                </c:pt>
                <c:pt idx="14">
                  <c:v>0.40299223502105852</c:v>
                </c:pt>
                <c:pt idx="15">
                  <c:v>0.37810047937438523</c:v>
                </c:pt>
                <c:pt idx="16">
                  <c:v>0.35920444126013823</c:v>
                </c:pt>
                <c:pt idx="17">
                  <c:v>0.33170520889982924</c:v>
                </c:pt>
                <c:pt idx="18">
                  <c:v>0.31203336745708615</c:v>
                </c:pt>
                <c:pt idx="19">
                  <c:v>0.28465071848223444</c:v>
                </c:pt>
                <c:pt idx="20">
                  <c:v>0.2657430463332468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E8-47D8-B2F2-10E0B1E8D4B3}"/>
            </c:ext>
          </c:extLst>
        </c:ser>
        <c:ser>
          <c:idx val="2"/>
          <c:order val="2"/>
          <c:tx>
            <c:strRef>
              <c:f>'MODEL(LATEST)'!$V$6</c:f>
              <c:strCache>
                <c:ptCount val="1"/>
                <c:pt idx="0">
                  <c:v>NSF Propsal (width wrong)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'MODEL(LATEST)'!$S$8:$S$28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'MODEL(LATEST)'!$V$8:$V$28</c:f>
              <c:numCache>
                <c:formatCode>0%</c:formatCode>
                <c:ptCount val="21"/>
                <c:pt idx="0">
                  <c:v>7.6849431977456974E-5</c:v>
                </c:pt>
                <c:pt idx="1">
                  <c:v>1.5367786936641795E-4</c:v>
                </c:pt>
                <c:pt idx="2">
                  <c:v>3.0727179907909642E-4</c:v>
                </c:pt>
                <c:pt idx="3">
                  <c:v>6.1420814877978481E-4</c:v>
                </c:pt>
                <c:pt idx="4">
                  <c:v>1.2270769681934405E-3</c:v>
                </c:pt>
                <c:pt idx="5">
                  <c:v>2.4488162722904974E-3</c:v>
                </c:pt>
                <c:pt idx="6">
                  <c:v>4.8764376619213354E-3</c:v>
                </c:pt>
                <c:pt idx="7">
                  <c:v>9.6693192125606765E-3</c:v>
                </c:pt>
                <c:pt idx="8">
                  <c:v>1.9013851733698926E-2</c:v>
                </c:pt>
                <c:pt idx="9">
                  <c:v>3.6798897284523679E-2</c:v>
                </c:pt>
                <c:pt idx="10">
                  <c:v>6.917443716799232E-2</c:v>
                </c:pt>
                <c:pt idx="11">
                  <c:v>9.7946815159926773E-2</c:v>
                </c:pt>
                <c:pt idx="12">
                  <c:v>0.12373387692947141</c:v>
                </c:pt>
                <c:pt idx="13">
                  <c:v>0.16815613066239229</c:v>
                </c:pt>
                <c:pt idx="14">
                  <c:v>0.20518415555303449</c:v>
                </c:pt>
                <c:pt idx="15">
                  <c:v>0.26367731977754322</c:v>
                </c:pt>
                <c:pt idx="16">
                  <c:v>0.30801039177033868</c:v>
                </c:pt>
                <c:pt idx="17">
                  <c:v>0.3710468784877381</c:v>
                </c:pt>
                <c:pt idx="18">
                  <c:v>0.41376397545028043</c:v>
                </c:pt>
                <c:pt idx="19">
                  <c:v>0.46760274044924838</c:v>
                </c:pt>
                <c:pt idx="20">
                  <c:v>0.49949576236975135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E8-47D8-B2F2-10E0B1E8D4B3}"/>
            </c:ext>
          </c:extLst>
        </c:ser>
        <c:ser>
          <c:idx val="3"/>
          <c:order val="3"/>
          <c:tx>
            <c:strRef>
              <c:f>'MODEL(LATEST)'!$W$6</c:f>
              <c:strCache>
                <c:ptCount val="1"/>
                <c:pt idx="0">
                  <c:v>NCSU Loss#; Vol.Fix; DF=10%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'MODEL(LATEST)'!$S$8:$S$28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'MODEL(LATEST)'!$W$8:$W$28</c:f>
              <c:numCache>
                <c:formatCode>0%</c:formatCode>
                <c:ptCount val="21"/>
                <c:pt idx="0">
                  <c:v>8.2265531568883124E-4</c:v>
                </c:pt>
                <c:pt idx="1">
                  <c:v>1.6429091928647477E-3</c:v>
                </c:pt>
                <c:pt idx="2">
                  <c:v>3.2762597570539808E-3</c:v>
                </c:pt>
                <c:pt idx="3">
                  <c:v>6.5146573520229603E-3</c:v>
                </c:pt>
                <c:pt idx="4">
                  <c:v>1.2880772516310229E-2</c:v>
                </c:pt>
                <c:pt idx="5">
                  <c:v>2.5189531931781989E-2</c:v>
                </c:pt>
                <c:pt idx="6">
                  <c:v>4.8252482547343753E-2</c:v>
                </c:pt>
                <c:pt idx="7">
                  <c:v>8.908353631705862E-2</c:v>
                </c:pt>
                <c:pt idx="8">
                  <c:v>0.15484179827069602</c:v>
                </c:pt>
                <c:pt idx="9">
                  <c:v>0.246792734028764</c:v>
                </c:pt>
                <c:pt idx="10">
                  <c:v>0.35366602786651075</c:v>
                </c:pt>
                <c:pt idx="11">
                  <c:v>0.41446392897680023</c:v>
                </c:pt>
                <c:pt idx="12">
                  <c:v>0.45355271527946672</c:v>
                </c:pt>
                <c:pt idx="13">
                  <c:v>0.49998579776278274</c:v>
                </c:pt>
                <c:pt idx="14">
                  <c:v>0.52552309907274208</c:v>
                </c:pt>
                <c:pt idx="15">
                  <c:v>0.55012270271158215</c:v>
                </c:pt>
                <c:pt idx="16">
                  <c:v>0.55948837962890641</c:v>
                </c:pt>
                <c:pt idx="17">
                  <c:v>0.56202031864535995</c:v>
                </c:pt>
                <c:pt idx="18">
                  <c:v>0.55703435432343895</c:v>
                </c:pt>
                <c:pt idx="19">
                  <c:v>0.54197292802828922</c:v>
                </c:pt>
                <c:pt idx="20">
                  <c:v>0.52662082084779127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E8-47D8-B2F2-10E0B1E8D4B3}"/>
            </c:ext>
          </c:extLst>
        </c:ser>
        <c:ser>
          <c:idx val="4"/>
          <c:order val="4"/>
          <c:tx>
            <c:strRef>
              <c:f>'MODEL(LATEST)'!$X$6</c:f>
              <c:strCache>
                <c:ptCount val="1"/>
                <c:pt idx="0">
                  <c:v>NCSU Loss#; Vol.Fix; CW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'MODEL(LATEST)'!$S$8:$S$28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'MODEL(LATEST)'!$X$8:$X$28</c:f>
              <c:numCache>
                <c:formatCode>0%</c:formatCode>
                <c:ptCount val="21"/>
                <c:pt idx="0">
                  <c:v>8.2373934412576698E-5</c:v>
                </c:pt>
                <c:pt idx="1">
                  <c:v>1.6472374756585387E-4</c:v>
                </c:pt>
                <c:pt idx="2">
                  <c:v>3.2935105775508904E-4</c:v>
                </c:pt>
                <c:pt idx="3">
                  <c:v>6.5831674679025154E-4</c:v>
                </c:pt>
                <c:pt idx="4">
                  <c:v>1.3150950573821646E-3</c:v>
                </c:pt>
                <c:pt idx="5">
                  <c:v>2.6240605583667431E-3</c:v>
                </c:pt>
                <c:pt idx="6">
                  <c:v>5.2237944827366678E-3</c:v>
                </c:pt>
                <c:pt idx="7">
                  <c:v>1.0351785192214557E-2</c:v>
                </c:pt>
                <c:pt idx="8">
                  <c:v>2.0331918579853687E-2</c:v>
                </c:pt>
                <c:pt idx="9">
                  <c:v>3.926299934996591E-2</c:v>
                </c:pt>
                <c:pt idx="10">
                  <c:v>7.3517228940545798E-2</c:v>
                </c:pt>
                <c:pt idx="11">
                  <c:v>0.1037432538770738</c:v>
                </c:pt>
                <c:pt idx="12">
                  <c:v>0.13066736900394346</c:v>
                </c:pt>
                <c:pt idx="13">
                  <c:v>0.17669566209675769</c:v>
                </c:pt>
                <c:pt idx="14">
                  <c:v>0.21473382636216978</c:v>
                </c:pt>
                <c:pt idx="15">
                  <c:v>0.27423497053112383</c:v>
                </c:pt>
                <c:pt idx="16">
                  <c:v>0.31885980048026691</c:v>
                </c:pt>
                <c:pt idx="17">
                  <c:v>0.38159661729736316</c:v>
                </c:pt>
                <c:pt idx="18">
                  <c:v>0.42359859267920402</c:v>
                </c:pt>
                <c:pt idx="19">
                  <c:v>0.4758327799481552</c:v>
                </c:pt>
                <c:pt idx="20">
                  <c:v>0.50628089914349605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E8-47D8-B2F2-10E0B1E8D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546176"/>
        <c:axId val="1830548544"/>
      </c:scatterChart>
      <c:valAx>
        <c:axId val="1830546176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(Blue</a:t>
                </a:r>
                <a:r>
                  <a:rPr lang="en-US" baseline="0"/>
                  <a:t>) Average Pump Power  [W]  --- at a</a:t>
                </a:r>
                <a:r>
                  <a:rPr lang="en-US" baseline="-25000"/>
                  <a:t>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548544"/>
        <c:crosses val="autoZero"/>
        <c:crossBetween val="midCat"/>
      </c:valAx>
      <c:valAx>
        <c:axId val="183054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SHG Efficiecny</a:t>
                </a:r>
              </a:p>
            </c:rich>
          </c:tx>
          <c:layout>
            <c:manualLayout>
              <c:xMode val="edge"/>
              <c:yMode val="edge"/>
              <c:x val="1.1459166533870297E-2"/>
              <c:y val="0.339328652138712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54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606146910017647E-2"/>
          <c:y val="7.6921790289719962E-3"/>
          <c:w val="0.84042015640338474"/>
          <c:h val="0.10663611798441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Effic. v  Pump Linewidth</a:t>
            </a:r>
          </a:p>
          <a:p>
            <a:pPr>
              <a:defRPr/>
            </a:pPr>
            <a:r>
              <a:rPr lang="en-US" baseline="0"/>
              <a:t>(1W_cw,  DF=10%,  Fred's Loss #s)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'MODEL(LATEST)'!$R$33:$R$57</c:f>
              <c:numCache>
                <c:formatCode>0</c:formatCode>
                <c:ptCount val="25"/>
                <c:pt idx="0">
                  <c:v>7.5987302683140348</c:v>
                </c:pt>
                <c:pt idx="1">
                  <c:v>11.398095402471052</c:v>
                </c:pt>
                <c:pt idx="2">
                  <c:v>15.19746053662807</c:v>
                </c:pt>
                <c:pt idx="3">
                  <c:v>18.996825670785086</c:v>
                </c:pt>
                <c:pt idx="4">
                  <c:v>22.796190804942103</c:v>
                </c:pt>
                <c:pt idx="5">
                  <c:v>26.595555939099121</c:v>
                </c:pt>
                <c:pt idx="6">
                  <c:v>30.394921073256139</c:v>
                </c:pt>
                <c:pt idx="7">
                  <c:v>34.194286207413157</c:v>
                </c:pt>
                <c:pt idx="8">
                  <c:v>37.993651341570171</c:v>
                </c:pt>
                <c:pt idx="9">
                  <c:v>41.793016475727185</c:v>
                </c:pt>
                <c:pt idx="10">
                  <c:v>49.391746744041221</c:v>
                </c:pt>
                <c:pt idx="11">
                  <c:v>56.990477012355257</c:v>
                </c:pt>
                <c:pt idx="12">
                  <c:v>64.589207280669285</c:v>
                </c:pt>
                <c:pt idx="13">
                  <c:v>72.187937548983328</c:v>
                </c:pt>
                <c:pt idx="14">
                  <c:v>79.786667817297356</c:v>
                </c:pt>
                <c:pt idx="15">
                  <c:v>98.783493488082442</c:v>
                </c:pt>
                <c:pt idx="16">
                  <c:v>117.78031915886753</c:v>
                </c:pt>
                <c:pt idx="17">
                  <c:v>136.77714482965263</c:v>
                </c:pt>
                <c:pt idx="18">
                  <c:v>155.77397050043771</c:v>
                </c:pt>
                <c:pt idx="19">
                  <c:v>193.76762184200788</c:v>
                </c:pt>
                <c:pt idx="20">
                  <c:v>231.76127318357803</c:v>
                </c:pt>
                <c:pt idx="21">
                  <c:v>269.75492452514823</c:v>
                </c:pt>
                <c:pt idx="22">
                  <c:v>307.7485758667184</c:v>
                </c:pt>
                <c:pt idx="23">
                  <c:v>345.74222720828857</c:v>
                </c:pt>
                <c:pt idx="24">
                  <c:v>383.73587854985874</c:v>
                </c:pt>
              </c:numCache>
            </c:numRef>
          </c:xVal>
          <c:yVal>
            <c:numRef>
              <c:f>'MODEL(LATEST)'!$X$33:$X$58</c:f>
              <c:numCache>
                <c:formatCode>0.00%</c:formatCode>
                <c:ptCount val="26"/>
                <c:pt idx="0">
                  <c:v>8.185964753158799E-2</c:v>
                </c:pt>
                <c:pt idx="1">
                  <c:v>6.9611396592243982E-2</c:v>
                </c:pt>
                <c:pt idx="2">
                  <c:v>5.1687640378988632E-2</c:v>
                </c:pt>
                <c:pt idx="3">
                  <c:v>3.8550719207371006E-2</c:v>
                </c:pt>
                <c:pt idx="4">
                  <c:v>2.9476104901922213E-2</c:v>
                </c:pt>
                <c:pt idx="5">
                  <c:v>2.3129082525591368E-2</c:v>
                </c:pt>
                <c:pt idx="6">
                  <c:v>1.857336116723891E-2</c:v>
                </c:pt>
                <c:pt idx="7">
                  <c:v>1.5214564257697155E-2</c:v>
                </c:pt>
                <c:pt idx="8">
                  <c:v>1.2676566555160704E-2</c:v>
                </c:pt>
                <c:pt idx="9">
                  <c:v>1.0716550193684183E-2</c:v>
                </c:pt>
                <c:pt idx="10">
                  <c:v>7.9387239794788417E-3</c:v>
                </c:pt>
                <c:pt idx="11">
                  <c:v>6.1099831533259607E-3</c:v>
                </c:pt>
                <c:pt idx="12">
                  <c:v>4.8446767657882601E-3</c:v>
                </c:pt>
                <c:pt idx="13">
                  <c:v>3.9339450203652437E-3</c:v>
                </c:pt>
                <c:pt idx="14">
                  <c:v>3.2571033587992567E-3</c:v>
                </c:pt>
                <c:pt idx="15">
                  <c:v>2.1686675942479534E-3</c:v>
                </c:pt>
                <c:pt idx="16">
                  <c:v>1.5463816795692966E-3</c:v>
                </c:pt>
                <c:pt idx="17">
                  <c:v>1.1578217858194298E-3</c:v>
                </c:pt>
                <c:pt idx="18">
                  <c:v>8.9914335940827293E-4</c:v>
                </c:pt>
                <c:pt idx="19">
                  <c:v>5.870269255486716E-4</c:v>
                </c:pt>
                <c:pt idx="20">
                  <c:v>4.1311153078071189E-4</c:v>
                </c:pt>
                <c:pt idx="21">
                  <c:v>3.0640724547090572E-4</c:v>
                </c:pt>
                <c:pt idx="22">
                  <c:v>2.3627100993819903E-4</c:v>
                </c:pt>
                <c:pt idx="23">
                  <c:v>1.8772132061882713E-4</c:v>
                </c:pt>
                <c:pt idx="24">
                  <c:v>1.527304534904531E-4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5-416A-95E8-8F7AC1A23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41567"/>
        <c:axId val="1627437839"/>
      </c:scatterChart>
      <c:valAx>
        <c:axId val="1276441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linewidth [pm]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437839"/>
        <c:crossesAt val="1.0000000000000003E-4"/>
        <c:crossBetween val="midCat"/>
      </c:valAx>
      <c:valAx>
        <c:axId val="162743783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Efficiency   [Avg]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441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41903171953262E-2"/>
          <c:y val="0.15816790583951906"/>
          <c:w val="0.85306350479145032"/>
          <c:h val="0.69350779662664985"/>
        </c:manualLayout>
      </c:layout>
      <c:scatterChart>
        <c:scatterStyle val="lineMarker"/>
        <c:varyColors val="0"/>
        <c:ser>
          <c:idx val="3"/>
          <c:order val="0"/>
          <c:tx>
            <c:strRef>
              <c:f>'MODEL(LATEST)'!$W$6</c:f>
              <c:strCache>
                <c:ptCount val="1"/>
                <c:pt idx="0">
                  <c:v>NCSU Loss#; Vol.Fix; DF=10%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'MODEL(LATEST)'!$S$8:$S$28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'MODEL(LATEST)'!$W$8:$W$28</c:f>
              <c:numCache>
                <c:formatCode>0%</c:formatCode>
                <c:ptCount val="21"/>
                <c:pt idx="0">
                  <c:v>8.2265531568883124E-4</c:v>
                </c:pt>
                <c:pt idx="1">
                  <c:v>1.6429091928647477E-3</c:v>
                </c:pt>
                <c:pt idx="2">
                  <c:v>3.2762597570539808E-3</c:v>
                </c:pt>
                <c:pt idx="3">
                  <c:v>6.5146573520229603E-3</c:v>
                </c:pt>
                <c:pt idx="4">
                  <c:v>1.2880772516310229E-2</c:v>
                </c:pt>
                <c:pt idx="5">
                  <c:v>2.5189531931781989E-2</c:v>
                </c:pt>
                <c:pt idx="6">
                  <c:v>4.8252482547343753E-2</c:v>
                </c:pt>
                <c:pt idx="7">
                  <c:v>8.908353631705862E-2</c:v>
                </c:pt>
                <c:pt idx="8">
                  <c:v>0.15484179827069602</c:v>
                </c:pt>
                <c:pt idx="9">
                  <c:v>0.246792734028764</c:v>
                </c:pt>
                <c:pt idx="10">
                  <c:v>0.35366602786651075</c:v>
                </c:pt>
                <c:pt idx="11">
                  <c:v>0.41446392897680023</c:v>
                </c:pt>
                <c:pt idx="12">
                  <c:v>0.45355271527946672</c:v>
                </c:pt>
                <c:pt idx="13">
                  <c:v>0.49998579776278274</c:v>
                </c:pt>
                <c:pt idx="14">
                  <c:v>0.52552309907274208</c:v>
                </c:pt>
                <c:pt idx="15">
                  <c:v>0.55012270271158215</c:v>
                </c:pt>
                <c:pt idx="16">
                  <c:v>0.55948837962890641</c:v>
                </c:pt>
                <c:pt idx="17">
                  <c:v>0.56202031864535995</c:v>
                </c:pt>
                <c:pt idx="18">
                  <c:v>0.55703435432343895</c:v>
                </c:pt>
                <c:pt idx="19">
                  <c:v>0.54197292802828922</c:v>
                </c:pt>
                <c:pt idx="20">
                  <c:v>0.52662082084779127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B5-458B-A101-7D814E756BFD}"/>
            </c:ext>
          </c:extLst>
        </c:ser>
        <c:ser>
          <c:idx val="4"/>
          <c:order val="1"/>
          <c:tx>
            <c:strRef>
              <c:f>'MODEL(LATEST)'!$X$6</c:f>
              <c:strCache>
                <c:ptCount val="1"/>
                <c:pt idx="0">
                  <c:v>NCSU Loss#; Vol.Fix; CW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'MODEL(LATEST)'!$S$8:$S$28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'MODEL(LATEST)'!$X$8:$X$28</c:f>
              <c:numCache>
                <c:formatCode>0%</c:formatCode>
                <c:ptCount val="21"/>
                <c:pt idx="0">
                  <c:v>8.2373934412576698E-5</c:v>
                </c:pt>
                <c:pt idx="1">
                  <c:v>1.6472374756585387E-4</c:v>
                </c:pt>
                <c:pt idx="2">
                  <c:v>3.2935105775508904E-4</c:v>
                </c:pt>
                <c:pt idx="3">
                  <c:v>6.5831674679025154E-4</c:v>
                </c:pt>
                <c:pt idx="4">
                  <c:v>1.3150950573821646E-3</c:v>
                </c:pt>
                <c:pt idx="5">
                  <c:v>2.6240605583667431E-3</c:v>
                </c:pt>
                <c:pt idx="6">
                  <c:v>5.2237944827366678E-3</c:v>
                </c:pt>
                <c:pt idx="7">
                  <c:v>1.0351785192214557E-2</c:v>
                </c:pt>
                <c:pt idx="8">
                  <c:v>2.0331918579853687E-2</c:v>
                </c:pt>
                <c:pt idx="9">
                  <c:v>3.926299934996591E-2</c:v>
                </c:pt>
                <c:pt idx="10">
                  <c:v>7.3517228940545798E-2</c:v>
                </c:pt>
                <c:pt idx="11">
                  <c:v>0.1037432538770738</c:v>
                </c:pt>
                <c:pt idx="12">
                  <c:v>0.13066736900394346</c:v>
                </c:pt>
                <c:pt idx="13">
                  <c:v>0.17669566209675769</c:v>
                </c:pt>
                <c:pt idx="14">
                  <c:v>0.21473382636216978</c:v>
                </c:pt>
                <c:pt idx="15">
                  <c:v>0.27423497053112383</c:v>
                </c:pt>
                <c:pt idx="16">
                  <c:v>0.31885980048026691</c:v>
                </c:pt>
                <c:pt idx="17">
                  <c:v>0.38159661729736316</c:v>
                </c:pt>
                <c:pt idx="18">
                  <c:v>0.42359859267920402</c:v>
                </c:pt>
                <c:pt idx="19">
                  <c:v>0.4758327799481552</c:v>
                </c:pt>
                <c:pt idx="20">
                  <c:v>0.50628089914349605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B5-458B-A101-7D814E756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546176"/>
        <c:axId val="1830548544"/>
      </c:scatterChart>
      <c:valAx>
        <c:axId val="1830546176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(Blue</a:t>
                </a:r>
                <a:r>
                  <a:rPr lang="en-US" baseline="0"/>
                  <a:t>) Average Pump Power  [W]  --- at a</a:t>
                </a:r>
                <a:r>
                  <a:rPr lang="en-US" baseline="-25000"/>
                  <a:t>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548544"/>
        <c:crosses val="autoZero"/>
        <c:crossBetween val="midCat"/>
      </c:valAx>
      <c:valAx>
        <c:axId val="183054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SHG Efficiecny</a:t>
                </a:r>
              </a:p>
            </c:rich>
          </c:tx>
          <c:layout>
            <c:manualLayout>
              <c:xMode val="edge"/>
              <c:yMode val="edge"/>
              <c:x val="1.1459166533870297E-2"/>
              <c:y val="0.339328652138712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54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606146910017647E-2"/>
          <c:y val="7.6921790289719962E-3"/>
          <c:w val="0.84042015640338474"/>
          <c:h val="0.10663611798441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Linewidth v. Q  @ 445nm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linewidth_v_Q!$F$7:$F$22</c:f>
              <c:numCache>
                <c:formatCode>General</c:formatCode>
                <c:ptCount val="16"/>
                <c:pt idx="0">
                  <c:v>1</c:v>
                </c:pt>
                <c:pt idx="1">
                  <c:v>10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2000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50000</c:v>
                </c:pt>
                <c:pt idx="12">
                  <c:v>80000</c:v>
                </c:pt>
                <c:pt idx="13">
                  <c:v>100000</c:v>
                </c:pt>
                <c:pt idx="14">
                  <c:v>200000</c:v>
                </c:pt>
                <c:pt idx="15">
                  <c:v>500000</c:v>
                </c:pt>
              </c:numCache>
            </c:numRef>
          </c:xVal>
          <c:yVal>
            <c:numRef>
              <c:f>linewidth_v_Q!$H$7:$H$22</c:f>
              <c:numCache>
                <c:formatCode>0</c:formatCode>
                <c:ptCount val="16"/>
                <c:pt idx="0">
                  <c:v>445000</c:v>
                </c:pt>
                <c:pt idx="1">
                  <c:v>44500</c:v>
                </c:pt>
                <c:pt idx="2">
                  <c:v>8900</c:v>
                </c:pt>
                <c:pt idx="3">
                  <c:v>4450</c:v>
                </c:pt>
                <c:pt idx="4">
                  <c:v>2225</c:v>
                </c:pt>
                <c:pt idx="5">
                  <c:v>890</c:v>
                </c:pt>
                <c:pt idx="6">
                  <c:v>445</c:v>
                </c:pt>
                <c:pt idx="7">
                  <c:v>222.5</c:v>
                </c:pt>
                <c:pt idx="8">
                  <c:v>89</c:v>
                </c:pt>
                <c:pt idx="9">
                  <c:v>44.5</c:v>
                </c:pt>
                <c:pt idx="10">
                  <c:v>22.25</c:v>
                </c:pt>
                <c:pt idx="11">
                  <c:v>8.9</c:v>
                </c:pt>
                <c:pt idx="12">
                  <c:v>5.5625</c:v>
                </c:pt>
                <c:pt idx="13">
                  <c:v>4.45</c:v>
                </c:pt>
                <c:pt idx="14">
                  <c:v>2.2250000000000001</c:v>
                </c:pt>
                <c:pt idx="15">
                  <c:v>0.89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2A-4366-80C0-D2A772F00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283519"/>
        <c:axId val="886279967"/>
      </c:scatterChart>
      <c:valAx>
        <c:axId val="7112835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 factor (of resonator)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79967"/>
        <c:crosses val="autoZero"/>
        <c:crossBetween val="midCat"/>
      </c:valAx>
      <c:valAx>
        <c:axId val="8862799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linewidth [pm]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83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Effic. v Detuning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'MODEL(3-30)'!$P$39</c:f>
              <c:strCache>
                <c:ptCount val="1"/>
                <c:pt idx="0">
                  <c:v>Bruch 1550nm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'MODEL(3-30)'!$O$41:$O$61</c:f>
              <c:numCache>
                <c:formatCode>General</c:formatCode>
                <c:ptCount val="21"/>
                <c:pt idx="0">
                  <c:v>-20</c:v>
                </c:pt>
                <c:pt idx="1">
                  <c:v>-15</c:v>
                </c:pt>
                <c:pt idx="2">
                  <c:v>-10</c:v>
                </c:pt>
                <c:pt idx="3">
                  <c:v>-8</c:v>
                </c:pt>
                <c:pt idx="4">
                  <c:v>-6</c:v>
                </c:pt>
                <c:pt idx="5">
                  <c:v>-4</c:v>
                </c:pt>
                <c:pt idx="6">
                  <c:v>-2</c:v>
                </c:pt>
                <c:pt idx="7">
                  <c:v>-1</c:v>
                </c:pt>
                <c:pt idx="8">
                  <c:v>-0.5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0.5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6</c:v>
                </c:pt>
                <c:pt idx="17">
                  <c:v>8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</c:numCache>
            </c:numRef>
          </c:xVal>
          <c:yVal>
            <c:numRef>
              <c:f>'MODEL(3-30)'!$P$41:$P$61</c:f>
              <c:numCache>
                <c:formatCode>General</c:formatCode>
                <c:ptCount val="21"/>
                <c:pt idx="0">
                  <c:v>8.8186271128324624E-4</c:v>
                </c:pt>
                <c:pt idx="1">
                  <c:v>1.5641142391100012E-3</c:v>
                </c:pt>
                <c:pt idx="2">
                  <c:v>3.4754297264173967E-3</c:v>
                </c:pt>
                <c:pt idx="3">
                  <c:v>5.3525081988739396E-3</c:v>
                </c:pt>
                <c:pt idx="4">
                  <c:v>9.2168214582179914E-3</c:v>
                </c:pt>
                <c:pt idx="5">
                  <c:v>1.8991942311537616E-2</c:v>
                </c:pt>
                <c:pt idx="6">
                  <c:v>5.2052635663978331E-2</c:v>
                </c:pt>
                <c:pt idx="7">
                  <c:v>9.2053366285994254E-2</c:v>
                </c:pt>
                <c:pt idx="8">
                  <c:v>0.1139235037911349</c:v>
                </c:pt>
                <c:pt idx="9">
                  <c:v>0.12329304292832802</c:v>
                </c:pt>
                <c:pt idx="10">
                  <c:v>0.12371688677328223</c:v>
                </c:pt>
                <c:pt idx="11">
                  <c:v>0.12329309742700115</c:v>
                </c:pt>
                <c:pt idx="12">
                  <c:v>0.11392932036811881</c:v>
                </c:pt>
                <c:pt idx="13">
                  <c:v>9.2083756334734992E-2</c:v>
                </c:pt>
                <c:pt idx="14">
                  <c:v>5.2130463196510851E-2</c:v>
                </c:pt>
                <c:pt idx="15">
                  <c:v>1.9075066125049979E-2</c:v>
                </c:pt>
                <c:pt idx="16">
                  <c:v>9.2830795395956751E-3</c:v>
                </c:pt>
                <c:pt idx="17">
                  <c:v>5.4056195275488063E-3</c:v>
                </c:pt>
                <c:pt idx="18">
                  <c:v>3.5192807840752345E-3</c:v>
                </c:pt>
                <c:pt idx="19">
                  <c:v>1.5942886034366634E-3</c:v>
                </c:pt>
                <c:pt idx="20">
                  <c:v>9.0474837634364541E-4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E9-EF4C-9995-35457822CD94}"/>
            </c:ext>
          </c:extLst>
        </c:ser>
        <c:ser>
          <c:idx val="1"/>
          <c:order val="1"/>
          <c:tx>
            <c:strRef>
              <c:f>'MODEL(3-30)'!$Q$39</c:f>
              <c:strCache>
                <c:ptCount val="1"/>
                <c:pt idx="0">
                  <c:v>Whitepaper Rev1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'MODEL(3-30)'!$O$41:$O$61</c:f>
              <c:numCache>
                <c:formatCode>General</c:formatCode>
                <c:ptCount val="21"/>
                <c:pt idx="0">
                  <c:v>-20</c:v>
                </c:pt>
                <c:pt idx="1">
                  <c:v>-15</c:v>
                </c:pt>
                <c:pt idx="2">
                  <c:v>-10</c:v>
                </c:pt>
                <c:pt idx="3">
                  <c:v>-8</c:v>
                </c:pt>
                <c:pt idx="4">
                  <c:v>-6</c:v>
                </c:pt>
                <c:pt idx="5">
                  <c:v>-4</c:v>
                </c:pt>
                <c:pt idx="6">
                  <c:v>-2</c:v>
                </c:pt>
                <c:pt idx="7">
                  <c:v>-1</c:v>
                </c:pt>
                <c:pt idx="8">
                  <c:v>-0.5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0.5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6</c:v>
                </c:pt>
                <c:pt idx="17">
                  <c:v>8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</c:numCache>
            </c:numRef>
          </c:xVal>
          <c:yVal>
            <c:numRef>
              <c:f>'MODEL(3-30)'!$Q$41:$Q$61</c:f>
              <c:numCache>
                <c:formatCode>General</c:formatCode>
                <c:ptCount val="21"/>
                <c:pt idx="0">
                  <c:v>1.0535888759931997E-3</c:v>
                </c:pt>
                <c:pt idx="1">
                  <c:v>1.8910914417920562E-3</c:v>
                </c:pt>
                <c:pt idx="2">
                  <c:v>4.2806933769460719E-3</c:v>
                </c:pt>
                <c:pt idx="3">
                  <c:v>6.6826860318232005E-3</c:v>
                </c:pt>
                <c:pt idx="4">
                  <c:v>1.1796134793189427E-2</c:v>
                </c:pt>
                <c:pt idx="5">
                  <c:v>2.5806121563831622E-2</c:v>
                </c:pt>
                <c:pt idx="6">
                  <c:v>8.8347526752951752E-2</c:v>
                </c:pt>
                <c:pt idx="7">
                  <c:v>0.222369602646833</c:v>
                </c:pt>
                <c:pt idx="8">
                  <c:v>0.35765251457057035</c:v>
                </c:pt>
                <c:pt idx="9">
                  <c:v>0.44395459491360512</c:v>
                </c:pt>
                <c:pt idx="10">
                  <c:v>0.44845928573635518</c:v>
                </c:pt>
                <c:pt idx="11">
                  <c:v>0.44395659871593229</c:v>
                </c:pt>
                <c:pt idx="12">
                  <c:v>0.35781514660248065</c:v>
                </c:pt>
                <c:pt idx="13">
                  <c:v>0.22287346356808863</c:v>
                </c:pt>
                <c:pt idx="14">
                  <c:v>8.8986953658649753E-2</c:v>
                </c:pt>
                <c:pt idx="15">
                  <c:v>2.6246852242123982E-2</c:v>
                </c:pt>
                <c:pt idx="16">
                  <c:v>1.2109858858358653E-2</c:v>
                </c:pt>
                <c:pt idx="17">
                  <c:v>6.9235637878354434E-3</c:v>
                </c:pt>
                <c:pt idx="18">
                  <c:v>4.47551755216754E-3</c:v>
                </c:pt>
                <c:pt idx="19">
                  <c:v>2.0223944676972827E-3</c:v>
                </c:pt>
                <c:pt idx="20">
                  <c:v>1.1524430896744367E-3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E9-EF4C-9995-35457822CD94}"/>
            </c:ext>
          </c:extLst>
        </c:ser>
        <c:ser>
          <c:idx val="2"/>
          <c:order val="2"/>
          <c:tx>
            <c:strRef>
              <c:f>'MODEL(3-30)'!$R$39</c:f>
              <c:strCache>
                <c:ptCount val="1"/>
                <c:pt idx="0">
                  <c:v>NSF Propsal (width wrong)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'MODEL(3-30)'!$O$41:$O$61</c:f>
              <c:numCache>
                <c:formatCode>General</c:formatCode>
                <c:ptCount val="21"/>
                <c:pt idx="0">
                  <c:v>-20</c:v>
                </c:pt>
                <c:pt idx="1">
                  <c:v>-15</c:v>
                </c:pt>
                <c:pt idx="2">
                  <c:v>-10</c:v>
                </c:pt>
                <c:pt idx="3">
                  <c:v>-8</c:v>
                </c:pt>
                <c:pt idx="4">
                  <c:v>-6</c:v>
                </c:pt>
                <c:pt idx="5">
                  <c:v>-4</c:v>
                </c:pt>
                <c:pt idx="6">
                  <c:v>-2</c:v>
                </c:pt>
                <c:pt idx="7">
                  <c:v>-1</c:v>
                </c:pt>
                <c:pt idx="8">
                  <c:v>-0.5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0.5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6</c:v>
                </c:pt>
                <c:pt idx="17">
                  <c:v>8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</c:numCache>
            </c:numRef>
          </c:xVal>
          <c:yVal>
            <c:numRef>
              <c:f>'MODEL(3-30)'!$R$41:$R$61</c:f>
              <c:numCache>
                <c:formatCode>General</c:formatCode>
                <c:ptCount val="21"/>
                <c:pt idx="0">
                  <c:v>3.5481632467028533E-2</c:v>
                </c:pt>
                <c:pt idx="1">
                  <c:v>3.5705848367627233E-2</c:v>
                </c:pt>
                <c:pt idx="2">
                  <c:v>3.586500700265325E-2</c:v>
                </c:pt>
                <c:pt idx="3">
                  <c:v>3.5910539383886622E-2</c:v>
                </c:pt>
                <c:pt idx="4">
                  <c:v>3.5945793850671766E-2</c:v>
                </c:pt>
                <c:pt idx="5">
                  <c:v>3.5970848887442265E-2</c:v>
                </c:pt>
                <c:pt idx="6">
                  <c:v>3.5985799306248144E-2</c:v>
                </c:pt>
                <c:pt idx="7">
                  <c:v>3.5989519236023435E-2</c:v>
                </c:pt>
                <c:pt idx="8">
                  <c:v>3.5990446899680749E-2</c:v>
                </c:pt>
                <c:pt idx="9">
                  <c:v>3.5990743328552212E-2</c:v>
                </c:pt>
                <c:pt idx="10">
                  <c:v>3.5990755668297993E-2</c:v>
                </c:pt>
                <c:pt idx="11">
                  <c:v>3.5990743334096915E-2</c:v>
                </c:pt>
                <c:pt idx="12">
                  <c:v>3.59904475927579E-2</c:v>
                </c:pt>
                <c:pt idx="13">
                  <c:v>3.5989524780366176E-2</c:v>
                </c:pt>
                <c:pt idx="14">
                  <c:v>3.5985843652205127E-2</c:v>
                </c:pt>
                <c:pt idx="15">
                  <c:v>3.5971203374177634E-2</c:v>
                </c:pt>
                <c:pt idx="16">
                  <c:v>3.594698866559469E-2</c:v>
                </c:pt>
                <c:pt idx="17">
                  <c:v>3.5913366313552915E-2</c:v>
                </c:pt>
                <c:pt idx="18">
                  <c:v>3.5870515270045346E-2</c:v>
                </c:pt>
                <c:pt idx="19">
                  <c:v>3.5724286642149446E-2</c:v>
                </c:pt>
                <c:pt idx="20">
                  <c:v>3.5524840178603426E-2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4-9A43-A4EC-2859E5648DD4}"/>
            </c:ext>
          </c:extLst>
        </c:ser>
        <c:ser>
          <c:idx val="3"/>
          <c:order val="3"/>
          <c:tx>
            <c:strRef>
              <c:f>'MODEL(3-30)'!$S$39</c:f>
              <c:strCache>
                <c:ptCount val="1"/>
                <c:pt idx="0">
                  <c:v>NCSU Loss#; Vol.Fix; DF=10%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'MODEL(3-30)'!$O$41:$O$61</c:f>
              <c:numCache>
                <c:formatCode>General</c:formatCode>
                <c:ptCount val="21"/>
                <c:pt idx="0">
                  <c:v>-20</c:v>
                </c:pt>
                <c:pt idx="1">
                  <c:v>-15</c:v>
                </c:pt>
                <c:pt idx="2">
                  <c:v>-10</c:v>
                </c:pt>
                <c:pt idx="3">
                  <c:v>-8</c:v>
                </c:pt>
                <c:pt idx="4">
                  <c:v>-6</c:v>
                </c:pt>
                <c:pt idx="5">
                  <c:v>-4</c:v>
                </c:pt>
                <c:pt idx="6">
                  <c:v>-2</c:v>
                </c:pt>
                <c:pt idx="7">
                  <c:v>-1</c:v>
                </c:pt>
                <c:pt idx="8">
                  <c:v>-0.5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0.5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6</c:v>
                </c:pt>
                <c:pt idx="17">
                  <c:v>8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</c:numCache>
            </c:numRef>
          </c:xVal>
          <c:yVal>
            <c:numRef>
              <c:f>'MODEL(3-30)'!$S$41:$S$61</c:f>
              <c:numCache>
                <c:formatCode>General</c:formatCode>
                <c:ptCount val="21"/>
                <c:pt idx="0">
                  <c:v>0.23612834386842529</c:v>
                </c:pt>
                <c:pt idx="1">
                  <c:v>0.23925764000896727</c:v>
                </c:pt>
                <c:pt idx="2">
                  <c:v>0.24150525332522521</c:v>
                </c:pt>
                <c:pt idx="3">
                  <c:v>0.24215232443434065</c:v>
                </c:pt>
                <c:pt idx="4">
                  <c:v>0.24265458670992693</c:v>
                </c:pt>
                <c:pt idx="5">
                  <c:v>0.24301220699309897</c:v>
                </c:pt>
                <c:pt idx="6">
                  <c:v>0.24322586473493468</c:v>
                </c:pt>
                <c:pt idx="7">
                  <c:v>0.24327905734405109</c:v>
                </c:pt>
                <c:pt idx="8">
                  <c:v>0.24329232425029321</c:v>
                </c:pt>
                <c:pt idx="9">
                  <c:v>0.24329656376452449</c:v>
                </c:pt>
                <c:pt idx="10">
                  <c:v>0.24329674024877954</c:v>
                </c:pt>
                <c:pt idx="11">
                  <c:v>0.24329656384382536</c:v>
                </c:pt>
                <c:pt idx="12">
                  <c:v>0.24329233416256507</c:v>
                </c:pt>
                <c:pt idx="13">
                  <c:v>0.24327913663375073</c:v>
                </c:pt>
                <c:pt idx="14">
                  <c:v>0.24322649878142577</c:v>
                </c:pt>
                <c:pt idx="15">
                  <c:v>0.24301727070319437</c:v>
                </c:pt>
                <c:pt idx="16">
                  <c:v>0.24267162817085189</c:v>
                </c:pt>
                <c:pt idx="17">
                  <c:v>0.24219255866185457</c:v>
                </c:pt>
                <c:pt idx="18">
                  <c:v>0.24158343581288128</c:v>
                </c:pt>
                <c:pt idx="19">
                  <c:v>0.23951689587660405</c:v>
                </c:pt>
                <c:pt idx="20">
                  <c:v>0.23672804191826219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E4-9A43-A4EC-2859E5648DD4}"/>
            </c:ext>
          </c:extLst>
        </c:ser>
        <c:ser>
          <c:idx val="4"/>
          <c:order val="4"/>
          <c:tx>
            <c:strRef>
              <c:f>'MODEL(3-30)'!$T$39</c:f>
              <c:strCache>
                <c:ptCount val="1"/>
                <c:pt idx="0">
                  <c:v>NCSU Loss#; Vol.Fix; CW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'MODEL(3-30)'!$O$41:$O$61</c:f>
              <c:numCache>
                <c:formatCode>General</c:formatCode>
                <c:ptCount val="21"/>
                <c:pt idx="0">
                  <c:v>-20</c:v>
                </c:pt>
                <c:pt idx="1">
                  <c:v>-15</c:v>
                </c:pt>
                <c:pt idx="2">
                  <c:v>-10</c:v>
                </c:pt>
                <c:pt idx="3">
                  <c:v>-8</c:v>
                </c:pt>
                <c:pt idx="4">
                  <c:v>-6</c:v>
                </c:pt>
                <c:pt idx="5">
                  <c:v>-4</c:v>
                </c:pt>
                <c:pt idx="6">
                  <c:v>-2</c:v>
                </c:pt>
                <c:pt idx="7">
                  <c:v>-1</c:v>
                </c:pt>
                <c:pt idx="8">
                  <c:v>-0.5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0.5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6</c:v>
                </c:pt>
                <c:pt idx="17">
                  <c:v>8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</c:numCache>
            </c:numRef>
          </c:xVal>
          <c:yVal>
            <c:numRef>
              <c:f>'MODEL(3-30)'!$T$41:$T$61</c:f>
              <c:numCache>
                <c:formatCode>General</c:formatCode>
                <c:ptCount val="21"/>
                <c:pt idx="0">
                  <c:v>3.7273044694617938E-2</c:v>
                </c:pt>
                <c:pt idx="1">
                  <c:v>3.7767006550269232E-2</c:v>
                </c:pt>
                <c:pt idx="2">
                  <c:v>3.8121794079036986E-2</c:v>
                </c:pt>
                <c:pt idx="3">
                  <c:v>3.8223934762258376E-2</c:v>
                </c:pt>
                <c:pt idx="4">
                  <c:v>3.830321725727634E-2</c:v>
                </c:pt>
                <c:pt idx="5">
                  <c:v>3.8359667900092015E-2</c:v>
                </c:pt>
                <c:pt idx="6">
                  <c:v>3.8393393942592155E-2</c:v>
                </c:pt>
                <c:pt idx="7">
                  <c:v>3.840179043775465E-2</c:v>
                </c:pt>
                <c:pt idx="8">
                  <c:v>3.8403884629333765E-2</c:v>
                </c:pt>
                <c:pt idx="9">
                  <c:v>3.8404553839987761E-2</c:v>
                </c:pt>
                <c:pt idx="10">
                  <c:v>3.8404581698166164E-2</c:v>
                </c:pt>
                <c:pt idx="11">
                  <c:v>3.840455385250547E-2</c:v>
                </c:pt>
                <c:pt idx="12">
                  <c:v>3.8403886193993673E-2</c:v>
                </c:pt>
                <c:pt idx="13">
                  <c:v>3.8401802953696058E-2</c:v>
                </c:pt>
                <c:pt idx="14">
                  <c:v>3.8393494027329188E-2</c:v>
                </c:pt>
                <c:pt idx="15">
                  <c:v>3.8360467210711034E-2</c:v>
                </c:pt>
                <c:pt idx="16">
                  <c:v>3.8305907265279243E-2</c:v>
                </c:pt>
                <c:pt idx="17">
                  <c:v>3.8230285766698645E-2</c:v>
                </c:pt>
                <c:pt idx="18">
                  <c:v>3.8134135246170937E-2</c:v>
                </c:pt>
                <c:pt idx="19">
                  <c:v>3.7807930292770707E-2</c:v>
                </c:pt>
                <c:pt idx="20">
                  <c:v>3.7367707503193348E-2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E4-9A43-A4EC-2859E5648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546176"/>
        <c:axId val="1830548544"/>
      </c:scatterChart>
      <c:valAx>
        <c:axId val="183054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detuning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548544"/>
        <c:crosses val="autoZero"/>
        <c:crossBetween val="midCat"/>
      </c:valAx>
      <c:valAx>
        <c:axId val="183054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SHG  Efficiency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54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41903171953262E-2"/>
          <c:y val="0.15816790583951906"/>
          <c:w val="0.85306350479145032"/>
          <c:h val="0.6935077966266498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'MODEL(3-30)'!$X$39</c:f>
              <c:strCache>
                <c:ptCount val="1"/>
                <c:pt idx="0">
                  <c:v>Bruch 1550nm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'MODEL(3-30)'!$W$41:$W$61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'MODEL(3-30)'!$X$41:$X$61</c:f>
              <c:numCache>
                <c:formatCode>0%</c:formatCode>
                <c:ptCount val="21"/>
                <c:pt idx="0">
                  <c:v>2.6255156761259054E-3</c:v>
                </c:pt>
                <c:pt idx="1">
                  <c:v>5.1434594774646394E-3</c:v>
                </c:pt>
                <c:pt idx="2">
                  <c:v>9.8847737407255776E-3</c:v>
                </c:pt>
                <c:pt idx="3">
                  <c:v>1.8352433815938731E-2</c:v>
                </c:pt>
                <c:pt idx="4">
                  <c:v>3.2181822724309382E-2</c:v>
                </c:pt>
                <c:pt idx="5">
                  <c:v>5.1906630673107634E-2</c:v>
                </c:pt>
                <c:pt idx="6">
                  <c:v>7.5403054725840427E-2</c:v>
                </c:pt>
                <c:pt idx="7">
                  <c:v>9.7994309429282417E-2</c:v>
                </c:pt>
                <c:pt idx="8">
                  <c:v>0.11486720224547065</c:v>
                </c:pt>
                <c:pt idx="9">
                  <c:v>0.12344422264399563</c:v>
                </c:pt>
                <c:pt idx="10">
                  <c:v>0.12380560186457128</c:v>
                </c:pt>
                <c:pt idx="11">
                  <c:v>0.12087642576575287</c:v>
                </c:pt>
                <c:pt idx="12">
                  <c:v>0.11770519231992996</c:v>
                </c:pt>
                <c:pt idx="13">
                  <c:v>0.11205375632176161</c:v>
                </c:pt>
                <c:pt idx="14">
                  <c:v>0.10741882135500198</c:v>
                </c:pt>
                <c:pt idx="15">
                  <c:v>0.10030638763568538</c:v>
                </c:pt>
                <c:pt idx="16">
                  <c:v>9.5012998080547903E-2</c:v>
                </c:pt>
                <c:pt idx="17">
                  <c:v>8.7420256720490058E-2</c:v>
                </c:pt>
                <c:pt idx="18">
                  <c:v>8.2049708009607966E-2</c:v>
                </c:pt>
                <c:pt idx="19">
                  <c:v>7.4639713263396995E-2</c:v>
                </c:pt>
                <c:pt idx="20">
                  <c:v>6.9560057870845793E-2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DD-AC46-8927-3560E8F20724}"/>
            </c:ext>
          </c:extLst>
        </c:ser>
        <c:ser>
          <c:idx val="1"/>
          <c:order val="1"/>
          <c:tx>
            <c:strRef>
              <c:f>'MODEL(3-30)'!$Y$39</c:f>
              <c:strCache>
                <c:ptCount val="1"/>
                <c:pt idx="0">
                  <c:v>Whitepaper Rev1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'MODEL(3-30)'!$W$41:$W$61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'MODEL(3-30)'!$Y$41:$Y$61</c:f>
              <c:numCache>
                <c:formatCode>0%</c:formatCode>
                <c:ptCount val="21"/>
                <c:pt idx="0">
                  <c:v>7.9581115478570188E-3</c:v>
                </c:pt>
                <c:pt idx="1">
                  <c:v>1.5643936259316971E-2</c:v>
                </c:pt>
                <c:pt idx="2">
                  <c:v>3.0258744119760341E-2</c:v>
                </c:pt>
                <c:pt idx="3">
                  <c:v>5.6819680940929894E-2</c:v>
                </c:pt>
                <c:pt idx="4">
                  <c:v>0.10145840215741031</c:v>
                </c:pt>
                <c:pt idx="5">
                  <c:v>0.16782942451566807</c:v>
                </c:pt>
                <c:pt idx="6">
                  <c:v>0.25118120593113752</c:v>
                </c:pt>
                <c:pt idx="7">
                  <c:v>0.33638313192904229</c:v>
                </c:pt>
                <c:pt idx="8">
                  <c:v>0.40495280082754448</c:v>
                </c:pt>
                <c:pt idx="9">
                  <c:v>0.44479687799759388</c:v>
                </c:pt>
                <c:pt idx="10">
                  <c:v>0.45380330964494742</c:v>
                </c:pt>
                <c:pt idx="11">
                  <c:v>0.4466817678940872</c:v>
                </c:pt>
                <c:pt idx="12">
                  <c:v>0.43716101132447449</c:v>
                </c:pt>
                <c:pt idx="13">
                  <c:v>0.41876498323908501</c:v>
                </c:pt>
                <c:pt idx="14">
                  <c:v>0.40299223502105852</c:v>
                </c:pt>
                <c:pt idx="15">
                  <c:v>0.37810047937438523</c:v>
                </c:pt>
                <c:pt idx="16">
                  <c:v>0.35920444126013823</c:v>
                </c:pt>
                <c:pt idx="17">
                  <c:v>0.33170520889982924</c:v>
                </c:pt>
                <c:pt idx="18">
                  <c:v>0.31203336745708615</c:v>
                </c:pt>
                <c:pt idx="19">
                  <c:v>0.28465071848223444</c:v>
                </c:pt>
                <c:pt idx="20">
                  <c:v>0.2657430463332468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DD-AC46-8927-3560E8F20724}"/>
            </c:ext>
          </c:extLst>
        </c:ser>
        <c:ser>
          <c:idx val="2"/>
          <c:order val="2"/>
          <c:tx>
            <c:strRef>
              <c:f>'MODEL(3-30)'!$Z$39</c:f>
              <c:strCache>
                <c:ptCount val="1"/>
                <c:pt idx="0">
                  <c:v>NSF Propsal (width wrong)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'MODEL(3-30)'!$W$41:$W$61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'MODEL(3-30)'!$Z$41:$Z$61</c:f>
              <c:numCache>
                <c:formatCode>0%</c:formatCode>
                <c:ptCount val="21"/>
                <c:pt idx="0">
                  <c:v>7.6849431977456974E-5</c:v>
                </c:pt>
                <c:pt idx="1">
                  <c:v>1.5367786936641795E-4</c:v>
                </c:pt>
                <c:pt idx="2">
                  <c:v>3.0727179907909642E-4</c:v>
                </c:pt>
                <c:pt idx="3">
                  <c:v>6.1420814877978481E-4</c:v>
                </c:pt>
                <c:pt idx="4">
                  <c:v>1.2270769681934405E-3</c:v>
                </c:pt>
                <c:pt idx="5">
                  <c:v>2.4488162722904974E-3</c:v>
                </c:pt>
                <c:pt idx="6">
                  <c:v>4.8764376619213354E-3</c:v>
                </c:pt>
                <c:pt idx="7">
                  <c:v>9.6693192125606765E-3</c:v>
                </c:pt>
                <c:pt idx="8">
                  <c:v>1.9013851733698926E-2</c:v>
                </c:pt>
                <c:pt idx="9">
                  <c:v>3.6798897284523679E-2</c:v>
                </c:pt>
                <c:pt idx="10">
                  <c:v>6.917443716799232E-2</c:v>
                </c:pt>
                <c:pt idx="11">
                  <c:v>9.7946815159926773E-2</c:v>
                </c:pt>
                <c:pt idx="12">
                  <c:v>0.12373387692947141</c:v>
                </c:pt>
                <c:pt idx="13">
                  <c:v>0.16815613066239229</c:v>
                </c:pt>
                <c:pt idx="14">
                  <c:v>0.20518415555303449</c:v>
                </c:pt>
                <c:pt idx="15">
                  <c:v>0.26367731977754322</c:v>
                </c:pt>
                <c:pt idx="16">
                  <c:v>0.30801039177033868</c:v>
                </c:pt>
                <c:pt idx="17">
                  <c:v>0.3710468784877381</c:v>
                </c:pt>
                <c:pt idx="18">
                  <c:v>0.41376397545028043</c:v>
                </c:pt>
                <c:pt idx="19">
                  <c:v>0.46760274044924838</c:v>
                </c:pt>
                <c:pt idx="20">
                  <c:v>0.49949576236975135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2-284A-BB53-F5340A180C2F}"/>
            </c:ext>
          </c:extLst>
        </c:ser>
        <c:ser>
          <c:idx val="3"/>
          <c:order val="3"/>
          <c:tx>
            <c:strRef>
              <c:f>'MODEL(3-30)'!$AA$39</c:f>
              <c:strCache>
                <c:ptCount val="1"/>
                <c:pt idx="0">
                  <c:v>NCSU Loss#; Vol.Fix; DF=10%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'MODEL(3-30)'!$W$41:$W$61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'MODEL(3-30)'!$AA$41:$AA$61</c:f>
              <c:numCache>
                <c:formatCode>0%</c:formatCode>
                <c:ptCount val="21"/>
                <c:pt idx="0">
                  <c:v>8.2265531568883124E-4</c:v>
                </c:pt>
                <c:pt idx="1">
                  <c:v>1.6429091928647477E-3</c:v>
                </c:pt>
                <c:pt idx="2">
                  <c:v>3.2762597570539808E-3</c:v>
                </c:pt>
                <c:pt idx="3">
                  <c:v>6.5146573520229603E-3</c:v>
                </c:pt>
                <c:pt idx="4">
                  <c:v>1.2880772516310229E-2</c:v>
                </c:pt>
                <c:pt idx="5">
                  <c:v>2.5189531931781989E-2</c:v>
                </c:pt>
                <c:pt idx="6">
                  <c:v>4.8252482547343753E-2</c:v>
                </c:pt>
                <c:pt idx="7">
                  <c:v>8.908353631705862E-2</c:v>
                </c:pt>
                <c:pt idx="8">
                  <c:v>0.15484179827069602</c:v>
                </c:pt>
                <c:pt idx="9">
                  <c:v>0.246792734028764</c:v>
                </c:pt>
                <c:pt idx="10">
                  <c:v>0.35366602786651075</c:v>
                </c:pt>
                <c:pt idx="11">
                  <c:v>0.41446392897680023</c:v>
                </c:pt>
                <c:pt idx="12">
                  <c:v>0.45355271527946672</c:v>
                </c:pt>
                <c:pt idx="13">
                  <c:v>0.49998579776278274</c:v>
                </c:pt>
                <c:pt idx="14">
                  <c:v>0.52552309907274208</c:v>
                </c:pt>
                <c:pt idx="15">
                  <c:v>0.55012270271158215</c:v>
                </c:pt>
                <c:pt idx="16">
                  <c:v>0.55948837962890641</c:v>
                </c:pt>
                <c:pt idx="17">
                  <c:v>0.56202031864535995</c:v>
                </c:pt>
                <c:pt idx="18">
                  <c:v>0.55703435432343895</c:v>
                </c:pt>
                <c:pt idx="19">
                  <c:v>0.54197292802828922</c:v>
                </c:pt>
                <c:pt idx="20">
                  <c:v>0.52662082084779127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2-284A-BB53-F5340A180C2F}"/>
            </c:ext>
          </c:extLst>
        </c:ser>
        <c:ser>
          <c:idx val="4"/>
          <c:order val="4"/>
          <c:tx>
            <c:strRef>
              <c:f>'MODEL(3-30)'!$AB$39</c:f>
              <c:strCache>
                <c:ptCount val="1"/>
                <c:pt idx="0">
                  <c:v>NCSU Loss#; Vol.Fix; CW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'MODEL(3-30)'!$W$41:$W$61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'MODEL(3-30)'!$AB$41:$AB$61</c:f>
              <c:numCache>
                <c:formatCode>0%</c:formatCode>
                <c:ptCount val="21"/>
                <c:pt idx="0">
                  <c:v>8.2373934412576698E-5</c:v>
                </c:pt>
                <c:pt idx="1">
                  <c:v>1.6472374756585387E-4</c:v>
                </c:pt>
                <c:pt idx="2">
                  <c:v>3.2935105775508904E-4</c:v>
                </c:pt>
                <c:pt idx="3">
                  <c:v>6.5831674679025154E-4</c:v>
                </c:pt>
                <c:pt idx="4">
                  <c:v>1.3150950573821646E-3</c:v>
                </c:pt>
                <c:pt idx="5">
                  <c:v>2.6240605583667431E-3</c:v>
                </c:pt>
                <c:pt idx="6">
                  <c:v>5.2237944827366678E-3</c:v>
                </c:pt>
                <c:pt idx="7">
                  <c:v>1.0351785192214557E-2</c:v>
                </c:pt>
                <c:pt idx="8">
                  <c:v>2.0331918579853687E-2</c:v>
                </c:pt>
                <c:pt idx="9">
                  <c:v>3.926299934996591E-2</c:v>
                </c:pt>
                <c:pt idx="10">
                  <c:v>7.3517228940545798E-2</c:v>
                </c:pt>
                <c:pt idx="11">
                  <c:v>0.1037432538770738</c:v>
                </c:pt>
                <c:pt idx="12">
                  <c:v>0.13066736900394346</c:v>
                </c:pt>
                <c:pt idx="13">
                  <c:v>0.17669566209675769</c:v>
                </c:pt>
                <c:pt idx="14">
                  <c:v>0.21473382636216978</c:v>
                </c:pt>
                <c:pt idx="15">
                  <c:v>0.27423497053112383</c:v>
                </c:pt>
                <c:pt idx="16">
                  <c:v>0.31885980048026691</c:v>
                </c:pt>
                <c:pt idx="17">
                  <c:v>0.38159661729736316</c:v>
                </c:pt>
                <c:pt idx="18">
                  <c:v>0.42359859267920402</c:v>
                </c:pt>
                <c:pt idx="19">
                  <c:v>0.4758327799481552</c:v>
                </c:pt>
                <c:pt idx="20">
                  <c:v>0.50628089914349605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52-284A-BB53-F5340A180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546176"/>
        <c:axId val="1830548544"/>
      </c:scatterChart>
      <c:valAx>
        <c:axId val="1830546176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(Blue</a:t>
                </a:r>
                <a:r>
                  <a:rPr lang="en-US" baseline="0"/>
                  <a:t>) Average Pump Power  [W]  --- at a</a:t>
                </a:r>
                <a:r>
                  <a:rPr lang="en-US" baseline="-25000"/>
                  <a:t>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548544"/>
        <c:crosses val="autoZero"/>
        <c:crossBetween val="midCat"/>
      </c:valAx>
      <c:valAx>
        <c:axId val="183054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SHG Efficiecny</a:t>
                </a:r>
              </a:p>
            </c:rich>
          </c:tx>
          <c:layout>
            <c:manualLayout>
              <c:xMode val="edge"/>
              <c:yMode val="edge"/>
              <c:x val="1.1459166533870297E-2"/>
              <c:y val="0.339328652138712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54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5732945218697786E-2"/>
          <c:y val="1.5430455754290449E-2"/>
          <c:w val="0.84042015640338474"/>
          <c:h val="0.10663611798441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41903171953262E-2"/>
          <c:y val="0.15816790583951906"/>
          <c:w val="0.85306350479145032"/>
          <c:h val="0.74308637447947889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'MODEL(3-30)'!$X$39</c:f>
              <c:strCache>
                <c:ptCount val="1"/>
                <c:pt idx="0">
                  <c:v>Bruch 1550nm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'MODEL(3-30)'!$W$41:$W$61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'MODEL(3-30)'!$X$41:$X$61</c:f>
              <c:numCache>
                <c:formatCode>0%</c:formatCode>
                <c:ptCount val="21"/>
                <c:pt idx="0">
                  <c:v>2.6255156761259054E-3</c:v>
                </c:pt>
                <c:pt idx="1">
                  <c:v>5.1434594774646394E-3</c:v>
                </c:pt>
                <c:pt idx="2">
                  <c:v>9.8847737407255776E-3</c:v>
                </c:pt>
                <c:pt idx="3">
                  <c:v>1.8352433815938731E-2</c:v>
                </c:pt>
                <c:pt idx="4">
                  <c:v>3.2181822724309382E-2</c:v>
                </c:pt>
                <c:pt idx="5">
                  <c:v>5.1906630673107634E-2</c:v>
                </c:pt>
                <c:pt idx="6">
                  <c:v>7.5403054725840427E-2</c:v>
                </c:pt>
                <c:pt idx="7">
                  <c:v>9.7994309429282417E-2</c:v>
                </c:pt>
                <c:pt idx="8">
                  <c:v>0.11486720224547065</c:v>
                </c:pt>
                <c:pt idx="9">
                  <c:v>0.12344422264399563</c:v>
                </c:pt>
                <c:pt idx="10">
                  <c:v>0.12380560186457128</c:v>
                </c:pt>
                <c:pt idx="11">
                  <c:v>0.12087642576575287</c:v>
                </c:pt>
                <c:pt idx="12">
                  <c:v>0.11770519231992996</c:v>
                </c:pt>
                <c:pt idx="13">
                  <c:v>0.11205375632176161</c:v>
                </c:pt>
                <c:pt idx="14">
                  <c:v>0.10741882135500198</c:v>
                </c:pt>
                <c:pt idx="15">
                  <c:v>0.10030638763568538</c:v>
                </c:pt>
                <c:pt idx="16">
                  <c:v>9.5012998080547903E-2</c:v>
                </c:pt>
                <c:pt idx="17">
                  <c:v>8.7420256720490058E-2</c:v>
                </c:pt>
                <c:pt idx="18">
                  <c:v>8.2049708009607966E-2</c:v>
                </c:pt>
                <c:pt idx="19">
                  <c:v>7.4639713263396995E-2</c:v>
                </c:pt>
                <c:pt idx="20">
                  <c:v>6.9560057870845793E-2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2A-FE4B-BB91-6191088A87E1}"/>
            </c:ext>
          </c:extLst>
        </c:ser>
        <c:ser>
          <c:idx val="1"/>
          <c:order val="1"/>
          <c:tx>
            <c:strRef>
              <c:f>'MODEL(3-30)'!$Y$39</c:f>
              <c:strCache>
                <c:ptCount val="1"/>
                <c:pt idx="0">
                  <c:v>Whitepaper Rev1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'MODEL(3-30)'!$W$41:$W$61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'MODEL(3-30)'!$Y$41:$Y$61</c:f>
              <c:numCache>
                <c:formatCode>0%</c:formatCode>
                <c:ptCount val="21"/>
                <c:pt idx="0">
                  <c:v>7.9581115478570188E-3</c:v>
                </c:pt>
                <c:pt idx="1">
                  <c:v>1.5643936259316971E-2</c:v>
                </c:pt>
                <c:pt idx="2">
                  <c:v>3.0258744119760341E-2</c:v>
                </c:pt>
                <c:pt idx="3">
                  <c:v>5.6819680940929894E-2</c:v>
                </c:pt>
                <c:pt idx="4">
                  <c:v>0.10145840215741031</c:v>
                </c:pt>
                <c:pt idx="5">
                  <c:v>0.16782942451566807</c:v>
                </c:pt>
                <c:pt idx="6">
                  <c:v>0.25118120593113752</c:v>
                </c:pt>
                <c:pt idx="7">
                  <c:v>0.33638313192904229</c:v>
                </c:pt>
                <c:pt idx="8">
                  <c:v>0.40495280082754448</c:v>
                </c:pt>
                <c:pt idx="9">
                  <c:v>0.44479687799759388</c:v>
                </c:pt>
                <c:pt idx="10">
                  <c:v>0.45380330964494742</c:v>
                </c:pt>
                <c:pt idx="11">
                  <c:v>0.4466817678940872</c:v>
                </c:pt>
                <c:pt idx="12">
                  <c:v>0.43716101132447449</c:v>
                </c:pt>
                <c:pt idx="13">
                  <c:v>0.41876498323908501</c:v>
                </c:pt>
                <c:pt idx="14">
                  <c:v>0.40299223502105852</c:v>
                </c:pt>
                <c:pt idx="15">
                  <c:v>0.37810047937438523</c:v>
                </c:pt>
                <c:pt idx="16">
                  <c:v>0.35920444126013823</c:v>
                </c:pt>
                <c:pt idx="17">
                  <c:v>0.33170520889982924</c:v>
                </c:pt>
                <c:pt idx="18">
                  <c:v>0.31203336745708615</c:v>
                </c:pt>
                <c:pt idx="19">
                  <c:v>0.28465071848223444</c:v>
                </c:pt>
                <c:pt idx="20">
                  <c:v>0.2657430463332468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2A-FE4B-BB91-6191088A87E1}"/>
            </c:ext>
          </c:extLst>
        </c:ser>
        <c:ser>
          <c:idx val="2"/>
          <c:order val="2"/>
          <c:tx>
            <c:strRef>
              <c:f>'MODEL(3-30)'!$Z$39</c:f>
              <c:strCache>
                <c:ptCount val="1"/>
                <c:pt idx="0">
                  <c:v>NSF Propsal (width wrong)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'MODEL(3-30)'!$W$41:$W$61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'MODEL(3-30)'!$Z$41:$Z$61</c:f>
              <c:numCache>
                <c:formatCode>0%</c:formatCode>
                <c:ptCount val="21"/>
                <c:pt idx="0">
                  <c:v>7.6849431977456974E-5</c:v>
                </c:pt>
                <c:pt idx="1">
                  <c:v>1.5367786936641795E-4</c:v>
                </c:pt>
                <c:pt idx="2">
                  <c:v>3.0727179907909642E-4</c:v>
                </c:pt>
                <c:pt idx="3">
                  <c:v>6.1420814877978481E-4</c:v>
                </c:pt>
                <c:pt idx="4">
                  <c:v>1.2270769681934405E-3</c:v>
                </c:pt>
                <c:pt idx="5">
                  <c:v>2.4488162722904974E-3</c:v>
                </c:pt>
                <c:pt idx="6">
                  <c:v>4.8764376619213354E-3</c:v>
                </c:pt>
                <c:pt idx="7">
                  <c:v>9.6693192125606765E-3</c:v>
                </c:pt>
                <c:pt idx="8">
                  <c:v>1.9013851733698926E-2</c:v>
                </c:pt>
                <c:pt idx="9">
                  <c:v>3.6798897284523679E-2</c:v>
                </c:pt>
                <c:pt idx="10">
                  <c:v>6.917443716799232E-2</c:v>
                </c:pt>
                <c:pt idx="11">
                  <c:v>9.7946815159926773E-2</c:v>
                </c:pt>
                <c:pt idx="12">
                  <c:v>0.12373387692947141</c:v>
                </c:pt>
                <c:pt idx="13">
                  <c:v>0.16815613066239229</c:v>
                </c:pt>
                <c:pt idx="14">
                  <c:v>0.20518415555303449</c:v>
                </c:pt>
                <c:pt idx="15">
                  <c:v>0.26367731977754322</c:v>
                </c:pt>
                <c:pt idx="16">
                  <c:v>0.30801039177033868</c:v>
                </c:pt>
                <c:pt idx="17">
                  <c:v>0.3710468784877381</c:v>
                </c:pt>
                <c:pt idx="18">
                  <c:v>0.41376397545028043</c:v>
                </c:pt>
                <c:pt idx="19">
                  <c:v>0.46760274044924838</c:v>
                </c:pt>
                <c:pt idx="20">
                  <c:v>0.49949576236975135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2A-FE4B-BB91-6191088A87E1}"/>
            </c:ext>
          </c:extLst>
        </c:ser>
        <c:ser>
          <c:idx val="3"/>
          <c:order val="3"/>
          <c:tx>
            <c:strRef>
              <c:f>'MODEL(3-30)'!$AA$39</c:f>
              <c:strCache>
                <c:ptCount val="1"/>
                <c:pt idx="0">
                  <c:v>NCSU Loss#; Vol.Fix; DF=10%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'MODEL(3-30)'!$W$41:$W$61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'MODEL(3-30)'!$AA$41:$AA$61</c:f>
              <c:numCache>
                <c:formatCode>0%</c:formatCode>
                <c:ptCount val="21"/>
                <c:pt idx="0">
                  <c:v>8.2265531568883124E-4</c:v>
                </c:pt>
                <c:pt idx="1">
                  <c:v>1.6429091928647477E-3</c:v>
                </c:pt>
                <c:pt idx="2">
                  <c:v>3.2762597570539808E-3</c:v>
                </c:pt>
                <c:pt idx="3">
                  <c:v>6.5146573520229603E-3</c:v>
                </c:pt>
                <c:pt idx="4">
                  <c:v>1.2880772516310229E-2</c:v>
                </c:pt>
                <c:pt idx="5">
                  <c:v>2.5189531931781989E-2</c:v>
                </c:pt>
                <c:pt idx="6">
                  <c:v>4.8252482547343753E-2</c:v>
                </c:pt>
                <c:pt idx="7">
                  <c:v>8.908353631705862E-2</c:v>
                </c:pt>
                <c:pt idx="8">
                  <c:v>0.15484179827069602</c:v>
                </c:pt>
                <c:pt idx="9">
                  <c:v>0.246792734028764</c:v>
                </c:pt>
                <c:pt idx="10">
                  <c:v>0.35366602786651075</c:v>
                </c:pt>
                <c:pt idx="11">
                  <c:v>0.41446392897680023</c:v>
                </c:pt>
                <c:pt idx="12">
                  <c:v>0.45355271527946672</c:v>
                </c:pt>
                <c:pt idx="13">
                  <c:v>0.49998579776278274</c:v>
                </c:pt>
                <c:pt idx="14">
                  <c:v>0.52552309907274208</c:v>
                </c:pt>
                <c:pt idx="15">
                  <c:v>0.55012270271158215</c:v>
                </c:pt>
                <c:pt idx="16">
                  <c:v>0.55948837962890641</c:v>
                </c:pt>
                <c:pt idx="17">
                  <c:v>0.56202031864535995</c:v>
                </c:pt>
                <c:pt idx="18">
                  <c:v>0.55703435432343895</c:v>
                </c:pt>
                <c:pt idx="19">
                  <c:v>0.54197292802828922</c:v>
                </c:pt>
                <c:pt idx="20">
                  <c:v>0.52662082084779127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2A-FE4B-BB91-6191088A87E1}"/>
            </c:ext>
          </c:extLst>
        </c:ser>
        <c:ser>
          <c:idx val="4"/>
          <c:order val="4"/>
          <c:tx>
            <c:strRef>
              <c:f>'MODEL(3-30)'!$AB$39</c:f>
              <c:strCache>
                <c:ptCount val="1"/>
                <c:pt idx="0">
                  <c:v>NCSU Loss#; Vol.Fix; CW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'MODEL(3-30)'!$W$41:$W$61</c:f>
              <c:numCache>
                <c:formatCode>General</c:formatCode>
                <c:ptCount val="21"/>
                <c:pt idx="0">
                  <c:v>2.0000000000000001E-4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1.6000000000000001E-3</c:v>
                </c:pt>
                <c:pt idx="4">
                  <c:v>3.2000000000000002E-3</c:v>
                </c:pt>
                <c:pt idx="5">
                  <c:v>6.4000000000000003E-3</c:v>
                </c:pt>
                <c:pt idx="6">
                  <c:v>1.2800000000000001E-2</c:v>
                </c:pt>
                <c:pt idx="7">
                  <c:v>2.5600000000000001E-2</c:v>
                </c:pt>
                <c:pt idx="8">
                  <c:v>5.1200000000000002E-2</c:v>
                </c:pt>
                <c:pt idx="9">
                  <c:v>0.1024</c:v>
                </c:pt>
                <c:pt idx="10">
                  <c:v>0.20480000000000001</c:v>
                </c:pt>
                <c:pt idx="11">
                  <c:v>0.30720000000000003</c:v>
                </c:pt>
                <c:pt idx="12">
                  <c:v>0.40960000000000002</c:v>
                </c:pt>
                <c:pt idx="13">
                  <c:v>0.61440000000000006</c:v>
                </c:pt>
                <c:pt idx="14">
                  <c:v>0.81920000000000004</c:v>
                </c:pt>
                <c:pt idx="15">
                  <c:v>1.2288000000000001</c:v>
                </c:pt>
                <c:pt idx="16">
                  <c:v>1.6384000000000001</c:v>
                </c:pt>
                <c:pt idx="17">
                  <c:v>2.4576000000000002</c:v>
                </c:pt>
                <c:pt idx="18">
                  <c:v>3.2768000000000002</c:v>
                </c:pt>
                <c:pt idx="19">
                  <c:v>4.9152000000000005</c:v>
                </c:pt>
                <c:pt idx="20">
                  <c:v>6.5536000000000003</c:v>
                </c:pt>
              </c:numCache>
            </c:numRef>
          </c:xVal>
          <c:yVal>
            <c:numRef>
              <c:f>'MODEL(3-30)'!$AB$41:$AB$61</c:f>
              <c:numCache>
                <c:formatCode>0%</c:formatCode>
                <c:ptCount val="21"/>
                <c:pt idx="0">
                  <c:v>8.2373934412576698E-5</c:v>
                </c:pt>
                <c:pt idx="1">
                  <c:v>1.6472374756585387E-4</c:v>
                </c:pt>
                <c:pt idx="2">
                  <c:v>3.2935105775508904E-4</c:v>
                </c:pt>
                <c:pt idx="3">
                  <c:v>6.5831674679025154E-4</c:v>
                </c:pt>
                <c:pt idx="4">
                  <c:v>1.3150950573821646E-3</c:v>
                </c:pt>
                <c:pt idx="5">
                  <c:v>2.6240605583667431E-3</c:v>
                </c:pt>
                <c:pt idx="6">
                  <c:v>5.2237944827366678E-3</c:v>
                </c:pt>
                <c:pt idx="7">
                  <c:v>1.0351785192214557E-2</c:v>
                </c:pt>
                <c:pt idx="8">
                  <c:v>2.0331918579853687E-2</c:v>
                </c:pt>
                <c:pt idx="9">
                  <c:v>3.926299934996591E-2</c:v>
                </c:pt>
                <c:pt idx="10">
                  <c:v>7.3517228940545798E-2</c:v>
                </c:pt>
                <c:pt idx="11">
                  <c:v>0.1037432538770738</c:v>
                </c:pt>
                <c:pt idx="12">
                  <c:v>0.13066736900394346</c:v>
                </c:pt>
                <c:pt idx="13">
                  <c:v>0.17669566209675769</c:v>
                </c:pt>
                <c:pt idx="14">
                  <c:v>0.21473382636216978</c:v>
                </c:pt>
                <c:pt idx="15">
                  <c:v>0.27423497053112383</c:v>
                </c:pt>
                <c:pt idx="16">
                  <c:v>0.31885980048026691</c:v>
                </c:pt>
                <c:pt idx="17">
                  <c:v>0.38159661729736316</c:v>
                </c:pt>
                <c:pt idx="18">
                  <c:v>0.42359859267920402</c:v>
                </c:pt>
                <c:pt idx="19">
                  <c:v>0.4758327799481552</c:v>
                </c:pt>
                <c:pt idx="20">
                  <c:v>0.50628089914349605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2A-FE4B-BB91-6191088A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546176"/>
        <c:axId val="1830548544"/>
      </c:scatterChart>
      <c:valAx>
        <c:axId val="1830546176"/>
        <c:scaling>
          <c:logBase val="10"/>
          <c:orientation val="minMax"/>
          <c:max val="10"/>
          <c:min val="1.0000000000000003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(Blue</a:t>
                </a:r>
                <a:r>
                  <a:rPr lang="en-US" baseline="0"/>
                  <a:t>) Average Pump Power  [W]  --- at a</a:t>
                </a:r>
                <a:r>
                  <a:rPr lang="en-US" baseline="-25000"/>
                  <a:t>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548544"/>
        <c:crosses val="autoZero"/>
        <c:crossBetween val="midCat"/>
      </c:valAx>
      <c:valAx>
        <c:axId val="18305485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SHG Efficiecny</a:t>
                </a:r>
              </a:p>
            </c:rich>
          </c:tx>
          <c:layout>
            <c:manualLayout>
              <c:xMode val="edge"/>
              <c:yMode val="edge"/>
              <c:x val="1.1459166533870297E-2"/>
              <c:y val="0.339328652138712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54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5732990797955467E-2"/>
          <c:y val="1.8529050732005104E-2"/>
          <c:w val="0.91037539871361495"/>
          <c:h val="0.106573394359987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hart" Target="../charts/chart6.xml"/><Relationship Id="rId7" Type="http://schemas.openxmlformats.org/officeDocument/2006/relationships/image" Target="../media/image4.png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6" Type="http://schemas.openxmlformats.org/officeDocument/2006/relationships/chart" Target="../charts/chart7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36830</xdr:colOff>
      <xdr:row>22</xdr:row>
      <xdr:rowOff>50801</xdr:rowOff>
    </xdr:from>
    <xdr:ext cx="3387090" cy="846546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1ECC8AA2-4521-4252-9544-4D0C9946813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43550" y="4033521"/>
          <a:ext cx="3387090" cy="846546"/>
        </a:xfrm>
        <a:prstGeom prst="rect">
          <a:avLst/>
        </a:prstGeom>
        <a:noFill/>
      </xdr:spPr>
    </xdr:pic>
    <xdr:clientData fLocksWithSheet="0"/>
  </xdr:oneCellAnchor>
  <xdr:twoCellAnchor>
    <xdr:from>
      <xdr:col>25</xdr:col>
      <xdr:colOff>606950</xdr:colOff>
      <xdr:row>8</xdr:row>
      <xdr:rowOff>137266</xdr:rowOff>
    </xdr:from>
    <xdr:to>
      <xdr:col>26</xdr:col>
      <xdr:colOff>5544911</xdr:colOff>
      <xdr:row>30</xdr:row>
      <xdr:rowOff>340179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D1EB1B-D105-4312-81F6-1A229597A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282610</xdr:colOff>
      <xdr:row>12</xdr:row>
      <xdr:rowOff>80535</xdr:rowOff>
    </xdr:from>
    <xdr:to>
      <xdr:col>26</xdr:col>
      <xdr:colOff>1200410</xdr:colOff>
      <xdr:row>18</xdr:row>
      <xdr:rowOff>42275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F3D8F6-0E2F-4F74-AED7-7BFF1CF80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02074" y="2439106"/>
          <a:ext cx="917800" cy="982275"/>
        </a:xfrm>
        <a:prstGeom prst="rect">
          <a:avLst/>
        </a:prstGeom>
      </xdr:spPr>
    </xdr:pic>
    <xdr:clientData/>
  </xdr:twoCellAnchor>
  <xdr:twoCellAnchor>
    <xdr:from>
      <xdr:col>24</xdr:col>
      <xdr:colOff>392205</xdr:colOff>
      <xdr:row>31</xdr:row>
      <xdr:rowOff>141192</xdr:rowOff>
    </xdr:from>
    <xdr:to>
      <xdr:col>26</xdr:col>
      <xdr:colOff>3473824</xdr:colOff>
      <xdr:row>56</xdr:row>
      <xdr:rowOff>156881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B25ADD8-1521-99A7-E480-703FA069B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89648</xdr:colOff>
      <xdr:row>16</xdr:row>
      <xdr:rowOff>11206</xdr:rowOff>
    </xdr:from>
    <xdr:to>
      <xdr:col>34</xdr:col>
      <xdr:colOff>638736</xdr:colOff>
      <xdr:row>38</xdr:row>
      <xdr:rowOff>46030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5B33E-B7FD-4BA1-ACF0-9BDCCA885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0.09587</cdr:x>
      <cdr:y>0.15888</cdr:y>
    </cdr:from>
    <cdr:to>
      <cdr:x>0.34065</cdr:x>
      <cdr:y>0.55369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5BF3D8F6-0E2F-4F74-AED7-7BFF1CF8045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555064" y="644711"/>
          <a:ext cx="1417171" cy="1602007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1228725</xdr:colOff>
      <xdr:row>22</xdr:row>
      <xdr:rowOff>66675</xdr:rowOff>
    </xdr:from>
    <xdr:to>
      <xdr:col>8</xdr:col>
      <xdr:colOff>28575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DDD3A-D8C3-418D-9CDE-8826B74D02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2790825</xdr:colOff>
      <xdr:row>51</xdr:row>
      <xdr:rowOff>190500</xdr:rowOff>
    </xdr:from>
    <xdr:ext cx="2486025" cy="561975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BF6E227B-1BC9-A744-B26A-0A6E39B57F4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90825" y="7048500"/>
          <a:ext cx="2486025" cy="561975"/>
        </a:xfrm>
        <a:prstGeom prst="rect">
          <a:avLst/>
        </a:prstGeom>
        <a:noFill/>
      </xdr:spPr>
    </xdr:pic>
    <xdr:clientData fLocksWithSheet="0"/>
  </xdr:oneCellAnchor>
  <xdr:twoCellAnchor>
    <xdr:from>
      <xdr:col>15</xdr:col>
      <xdr:colOff>310926</xdr:colOff>
      <xdr:row>17</xdr:row>
      <xdr:rowOff>138529</xdr:rowOff>
    </xdr:from>
    <xdr:to>
      <xdr:col>20</xdr:col>
      <xdr:colOff>0</xdr:colOff>
      <xdr:row>37</xdr:row>
      <xdr:rowOff>19545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7E0EF4-ADDE-6549-8F9D-1A3FDBF1D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28645</xdr:colOff>
      <xdr:row>17</xdr:row>
      <xdr:rowOff>114588</xdr:rowOff>
    </xdr:from>
    <xdr:to>
      <xdr:col>28</xdr:col>
      <xdr:colOff>340177</xdr:colOff>
      <xdr:row>35</xdr:row>
      <xdr:rowOff>29378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605D25-377C-3B4D-93AE-CC19DDE7B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21</xdr:col>
      <xdr:colOff>441358</xdr:colOff>
      <xdr:row>21</xdr:row>
      <xdr:rowOff>137230</xdr:rowOff>
    </xdr:from>
    <xdr:to>
      <xdr:col>21</xdr:col>
      <xdr:colOff>1253290</xdr:colOff>
      <xdr:row>24</xdr:row>
      <xdr:rowOff>393791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A46198-AD52-8B8E-6E18-A52A5738B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41659" y="3536628"/>
          <a:ext cx="945282" cy="1039569"/>
        </a:xfrm>
        <a:prstGeom prst="rect">
          <a:avLst/>
        </a:prstGeom>
      </xdr:spPr>
    </xdr:pic>
    <xdr:clientData/>
  </xdr:twoCellAnchor>
  <xdr:twoCellAnchor editAs="oneCell">
    <xdr:from>
      <xdr:col>12</xdr:col>
      <xdr:colOff>939608</xdr:colOff>
      <xdr:row>71</xdr:row>
      <xdr:rowOff>16934</xdr:rowOff>
    </xdr:from>
    <xdr:to>
      <xdr:col>21</xdr:col>
      <xdr:colOff>652448</xdr:colOff>
      <xdr:row>93</xdr:row>
      <xdr:rowOff>99990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8FCE35-CFAC-5D40-663F-9605CDDCC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26141" y="12479867"/>
          <a:ext cx="8399641" cy="3941233"/>
        </a:xfrm>
        <a:prstGeom prst="rect">
          <a:avLst/>
        </a:prstGeom>
      </xdr:spPr>
    </xdr:pic>
    <xdr:clientData/>
  </xdr:twoCellAnchor>
  <xdr:twoCellAnchor>
    <xdr:from>
      <xdr:col>9</xdr:col>
      <xdr:colOff>344148</xdr:colOff>
      <xdr:row>19</xdr:row>
      <xdr:rowOff>0</xdr:rowOff>
    </xdr:from>
    <xdr:to>
      <xdr:col>14</xdr:col>
      <xdr:colOff>926239</xdr:colOff>
      <xdr:row>34</xdr:row>
      <xdr:rowOff>307635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F31BE8D-2411-6E49-84D0-4855EC6D4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337987</xdr:colOff>
      <xdr:row>94</xdr:row>
      <xdr:rowOff>103909</xdr:rowOff>
    </xdr:from>
    <xdr:to>
      <xdr:col>16</xdr:col>
      <xdr:colOff>674254</xdr:colOff>
      <xdr:row>111</xdr:row>
      <xdr:rowOff>141481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904DC5-A810-D4F0-EED0-63A92B9C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84169" y="17237364"/>
          <a:ext cx="3245721" cy="3101110"/>
        </a:xfrm>
        <a:prstGeom prst="rect">
          <a:avLst/>
        </a:prstGeom>
      </xdr:spPr>
    </xdr:pic>
    <xdr:clientData/>
  </xdr:twoCellAnchor>
  <xdr:twoCellAnchor editAs="oneCell">
    <xdr:from>
      <xdr:col>13</xdr:col>
      <xdr:colOff>357909</xdr:colOff>
      <xdr:row>113</xdr:row>
      <xdr:rowOff>138545</xdr:rowOff>
    </xdr:from>
    <xdr:to>
      <xdr:col>18</xdr:col>
      <xdr:colOff>411019</xdr:colOff>
      <xdr:row>138</xdr:row>
      <xdr:rowOff>10921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CC94996-BA41-79E6-5671-50072F947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04091" y="20504727"/>
          <a:ext cx="4902200" cy="3886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123825</xdr:colOff>
      <xdr:row>8</xdr:row>
      <xdr:rowOff>161925</xdr:rowOff>
    </xdr:from>
    <xdr:ext cx="542925" cy="11144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722175" y="1302225"/>
          <a:ext cx="1233900" cy="2584500"/>
        </a:xfrm>
        <a:prstGeom prst="upDownArrow">
          <a:avLst>
            <a:gd name="adj1" fmla="val 50000"/>
            <a:gd name="adj2" fmla="val 500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800" b="1"/>
            <a:t>5x</a:t>
          </a:r>
          <a:endParaRPr sz="2800" b="1"/>
        </a:p>
      </xdr:txBody>
    </xdr:sp>
    <xdr:clientData fLocksWithSheet="0"/>
  </xdr:oneCellAnchor>
  <xdr:oneCellAnchor>
    <xdr:from>
      <xdr:col>5</xdr:col>
      <xdr:colOff>647700</xdr:colOff>
      <xdr:row>2</xdr:row>
      <xdr:rowOff>130174</xdr:rowOff>
    </xdr:from>
    <xdr:ext cx="10547350" cy="33623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59800" y="511174"/>
          <a:ext cx="10547350" cy="33623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16</xdr:row>
      <xdr:rowOff>76200</xdr:rowOff>
    </xdr:from>
    <xdr:ext cx="3552825" cy="1343025"/>
    <xdr:pic>
      <xdr:nvPicPr>
        <xdr:cNvPr id="4" name="image9.pn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B74C6-512E-4551-A2BF-CD2F92413648}">
  <sheetPr>
    <outlinePr summaryBelow="0" summaryRight="0"/>
  </sheetPr>
  <dimension ref="A1:BA1078"/>
  <sheetViews>
    <sheetView tabSelected="1" topLeftCell="H5" zoomScale="111" zoomScaleNormal="85" workbookViewId="0">
      <selection activeCell="U39" sqref="U39"/>
    </sheetView>
  </sheetViews>
  <sheetFormatPr baseColWidth="10" defaultColWidth="12.6640625" defaultRowHeight="15.75" customHeight="1" x14ac:dyDescent="0.15"/>
  <cols>
    <col min="1" max="1" width="50.83203125" style="10" customWidth="1"/>
    <col min="2" max="2" width="9.5" style="10" customWidth="1"/>
    <col min="3" max="3" width="12" style="10" bestFit="1" customWidth="1"/>
    <col min="4" max="4" width="60.6640625" style="94" bestFit="1" customWidth="1"/>
    <col min="5" max="5" width="12.33203125" style="10" bestFit="1" customWidth="1"/>
    <col min="6" max="6" width="30.83203125" style="94" bestFit="1" customWidth="1"/>
    <col min="7" max="7" width="13.6640625" style="10" bestFit="1" customWidth="1"/>
    <col min="8" max="8" width="48.6640625" style="94" bestFit="1" customWidth="1"/>
    <col min="9" max="9" width="13.6640625" style="10" bestFit="1" customWidth="1"/>
    <col min="10" max="10" width="41.33203125" style="10" bestFit="1" customWidth="1"/>
    <col min="11" max="11" width="13.6640625" style="10" bestFit="1" customWidth="1"/>
    <col min="12" max="12" width="41.33203125" style="10" bestFit="1" customWidth="1"/>
    <col min="13" max="13" width="43.1640625" style="10" bestFit="1" customWidth="1"/>
    <col min="14" max="14" width="17.5" style="10" customWidth="1"/>
    <col min="15" max="15" width="24.1640625" style="10" customWidth="1"/>
    <col min="16" max="17" width="12.6640625" style="10"/>
    <col min="18" max="18" width="12.6640625" style="183"/>
    <col min="19" max="20" width="12.6640625" style="10"/>
    <col min="21" max="21" width="11.33203125" style="10" customWidth="1"/>
    <col min="22" max="23" width="14.5" style="10" customWidth="1"/>
    <col min="24" max="24" width="11.5" style="10" customWidth="1"/>
    <col min="25" max="25" width="19.33203125" style="10" customWidth="1"/>
    <col min="26" max="26" width="12.6640625" style="10"/>
    <col min="27" max="27" width="85.5" style="10" customWidth="1"/>
    <col min="28" max="28" width="12.6640625" style="10"/>
    <col min="29" max="29" width="17" style="10" customWidth="1"/>
    <col min="30" max="30" width="12.6640625" style="10"/>
    <col min="31" max="32" width="0" style="10" hidden="1" customWidth="1"/>
    <col min="33" max="33" width="16.33203125" style="10" customWidth="1"/>
    <col min="34" max="35" width="17" style="10" customWidth="1"/>
    <col min="36" max="36" width="19.83203125" style="10" customWidth="1"/>
    <col min="37" max="37" width="8.5" style="10" customWidth="1"/>
    <col min="38" max="48" width="12.6640625" style="10"/>
    <col min="49" max="49" width="14.5" style="10" customWidth="1"/>
    <col min="50" max="16384" width="12.6640625" style="10"/>
  </cols>
  <sheetData>
    <row r="1" spans="1:53" ht="13" x14ac:dyDescent="0.15">
      <c r="A1" s="9" t="s">
        <v>0</v>
      </c>
      <c r="C1" s="11"/>
      <c r="D1" s="88"/>
      <c r="E1" s="11"/>
      <c r="F1" s="88"/>
      <c r="G1" s="11"/>
      <c r="H1" s="88"/>
      <c r="I1" s="11"/>
      <c r="J1" s="11"/>
      <c r="K1" s="11"/>
      <c r="L1" s="11"/>
      <c r="AA1" s="144" t="s">
        <v>196</v>
      </c>
      <c r="AG1" s="10" t="str">
        <f>I7</f>
        <v>FRED's Scatter, DF=10%</v>
      </c>
      <c r="AH1" s="10" t="str">
        <f>K7</f>
        <v>FRED's Scatter, CW</v>
      </c>
      <c r="AQ1" s="12"/>
      <c r="AR1" s="12"/>
      <c r="AS1" s="12"/>
      <c r="AT1" s="12"/>
      <c r="AU1" s="12"/>
      <c r="AW1" s="12"/>
      <c r="AX1" s="12"/>
      <c r="AY1" s="12"/>
      <c r="AZ1" s="12"/>
      <c r="BA1" s="12"/>
    </row>
    <row r="2" spans="1:53" ht="13" customHeight="1" x14ac:dyDescent="0.15">
      <c r="A2" s="13" t="s">
        <v>1</v>
      </c>
      <c r="B2" s="12"/>
      <c r="C2" s="11"/>
      <c r="D2" s="88"/>
      <c r="E2" s="11"/>
      <c r="F2" s="88"/>
      <c r="G2" s="11"/>
      <c r="H2" s="88"/>
      <c r="I2" s="11"/>
      <c r="J2" s="11"/>
      <c r="K2" s="11"/>
      <c r="L2" s="11"/>
      <c r="AA2" s="144" t="s">
        <v>197</v>
      </c>
      <c r="AE2" s="10" t="str">
        <f>E7</f>
        <v>"WhitePaper Rev1"</v>
      </c>
      <c r="AF2" s="10" t="str">
        <f>G7</f>
        <v>NSF &amp; ARPAE</v>
      </c>
      <c r="AG2" s="10" t="s">
        <v>238</v>
      </c>
      <c r="AH2" s="10" t="s">
        <v>149</v>
      </c>
      <c r="AL2" s="72"/>
      <c r="AQ2" s="12"/>
      <c r="AR2" s="12"/>
      <c r="AS2" s="12"/>
      <c r="AT2" s="12"/>
      <c r="AU2" s="12"/>
      <c r="AW2" s="12"/>
      <c r="AX2" s="12"/>
      <c r="AY2" s="12"/>
      <c r="AZ2" s="12"/>
      <c r="BA2" s="12"/>
    </row>
    <row r="3" spans="1:53" ht="13" x14ac:dyDescent="0.15">
      <c r="C3" s="11"/>
      <c r="D3" s="88"/>
      <c r="E3" s="11"/>
      <c r="F3" s="88"/>
      <c r="G3" s="11"/>
      <c r="H3" s="88"/>
      <c r="I3" s="11"/>
      <c r="J3" s="11"/>
      <c r="K3" s="11"/>
      <c r="L3" s="11"/>
      <c r="AA3" s="73" t="s">
        <v>200</v>
      </c>
      <c r="AC3" s="244" t="s">
        <v>135</v>
      </c>
      <c r="AD3" s="245"/>
      <c r="AE3" s="72">
        <f>E68</f>
        <v>0.125</v>
      </c>
      <c r="AF3" s="72">
        <f>G68</f>
        <v>0.40400000000000003</v>
      </c>
      <c r="AG3" s="72">
        <f>I68</f>
        <v>0.40400000000000003</v>
      </c>
      <c r="AH3" s="72">
        <f>K68</f>
        <v>0.40400000000000003</v>
      </c>
      <c r="AL3" s="73"/>
      <c r="AP3" s="11"/>
      <c r="AQ3" s="11"/>
      <c r="AR3" s="11"/>
      <c r="AS3" s="11"/>
      <c r="AT3" s="11"/>
      <c r="AU3" s="11"/>
      <c r="AW3" s="11"/>
      <c r="AX3" s="11"/>
      <c r="AY3" s="11"/>
      <c r="AZ3" s="11"/>
      <c r="BA3" s="11"/>
    </row>
    <row r="4" spans="1:53" ht="14" thickBot="1" x14ac:dyDescent="0.2">
      <c r="C4" s="241" t="s">
        <v>162</v>
      </c>
      <c r="D4" s="242"/>
      <c r="E4" s="242"/>
      <c r="F4" s="242"/>
      <c r="AA4" s="73" t="s">
        <v>199</v>
      </c>
      <c r="AC4" s="244" t="s">
        <v>134</v>
      </c>
      <c r="AD4" s="245"/>
      <c r="AE4" s="73">
        <f>E70</f>
        <v>0.55000000000000004</v>
      </c>
      <c r="AF4" s="73">
        <f>G70</f>
        <v>30</v>
      </c>
      <c r="AG4" s="73">
        <f>I70</f>
        <v>30</v>
      </c>
      <c r="AH4" s="73">
        <f>K70</f>
        <v>30</v>
      </c>
      <c r="AL4" s="73"/>
      <c r="AQ4" s="180"/>
      <c r="AR4" s="11"/>
      <c r="AS4" s="11"/>
      <c r="AT4" s="11"/>
      <c r="AU4" s="11"/>
      <c r="AW4" s="11"/>
      <c r="AX4" s="11"/>
      <c r="AY4" s="11"/>
      <c r="AZ4" s="11"/>
      <c r="BA4" s="11"/>
    </row>
    <row r="5" spans="1:53" ht="26.25" customHeight="1" thickBot="1" x14ac:dyDescent="0.2">
      <c r="A5" s="9" t="s">
        <v>28</v>
      </c>
      <c r="E5" s="243" t="s">
        <v>178</v>
      </c>
      <c r="F5" s="243"/>
      <c r="G5" s="243" t="s">
        <v>179</v>
      </c>
      <c r="H5" s="243"/>
      <c r="I5" s="70" t="s">
        <v>148</v>
      </c>
      <c r="J5" s="70"/>
      <c r="K5" s="70" t="s">
        <v>149</v>
      </c>
      <c r="L5" s="70"/>
      <c r="R5" s="250" t="s">
        <v>233</v>
      </c>
      <c r="S5" s="251"/>
      <c r="T5" s="251"/>
      <c r="U5" s="251"/>
      <c r="V5" s="251"/>
      <c r="W5" s="251"/>
      <c r="X5" s="252"/>
      <c r="AA5" s="73" t="s">
        <v>201</v>
      </c>
      <c r="AC5" s="239" t="s">
        <v>136</v>
      </c>
      <c r="AD5" s="240"/>
      <c r="AE5" s="73">
        <f>E11</f>
        <v>2.1</v>
      </c>
      <c r="AF5" s="73">
        <f>G11</f>
        <v>3</v>
      </c>
      <c r="AG5" s="73">
        <f>I11</f>
        <v>3</v>
      </c>
      <c r="AH5" s="73">
        <f>K11</f>
        <v>3</v>
      </c>
      <c r="AL5" s="75"/>
      <c r="AQ5" s="11"/>
      <c r="AR5" s="11"/>
      <c r="AS5" s="11"/>
      <c r="AT5" s="11"/>
      <c r="AU5" s="11"/>
      <c r="AW5" s="11"/>
      <c r="AX5" s="11"/>
      <c r="AY5" s="11"/>
      <c r="AZ5" s="11"/>
      <c r="BA5" s="11"/>
    </row>
    <row r="6" spans="1:53" ht="27" thickBot="1" x14ac:dyDescent="0.2">
      <c r="A6" s="12" t="s">
        <v>29</v>
      </c>
      <c r="E6" s="243"/>
      <c r="F6" s="243"/>
      <c r="G6" s="243"/>
      <c r="H6" s="243"/>
      <c r="I6" s="70" t="s">
        <v>140</v>
      </c>
      <c r="J6" s="70"/>
      <c r="K6" s="70" t="s">
        <v>140</v>
      </c>
      <c r="L6" s="70"/>
      <c r="P6" s="142"/>
      <c r="Q6" s="143"/>
      <c r="R6" s="184"/>
      <c r="S6" s="70" t="s">
        <v>116</v>
      </c>
      <c r="T6" s="142" t="s">
        <v>128</v>
      </c>
      <c r="U6" s="143" t="s">
        <v>192</v>
      </c>
      <c r="V6" s="143" t="s">
        <v>195</v>
      </c>
      <c r="W6" s="143" t="s">
        <v>194</v>
      </c>
      <c r="X6" s="143" t="s">
        <v>193</v>
      </c>
      <c r="AA6" s="73" t="s">
        <v>203</v>
      </c>
      <c r="AC6" s="239" t="s">
        <v>235</v>
      </c>
      <c r="AD6" s="240"/>
      <c r="AE6" s="75">
        <f>E94</f>
        <v>251856.16928060984</v>
      </c>
      <c r="AF6" s="75">
        <f>G94</f>
        <v>20130.830362259974</v>
      </c>
      <c r="AG6" s="75">
        <f>I94</f>
        <v>29281.207799650863</v>
      </c>
      <c r="AH6" s="75">
        <f>K94</f>
        <v>29281.207799650863</v>
      </c>
      <c r="AL6" s="75"/>
      <c r="AP6" s="11"/>
      <c r="AQ6" s="11"/>
      <c r="AR6" s="11"/>
      <c r="AS6" s="11"/>
      <c r="AT6" s="11"/>
      <c r="AU6" s="11"/>
      <c r="AW6" s="11"/>
      <c r="AX6" s="11"/>
      <c r="AY6" s="11"/>
      <c r="AZ6" s="11"/>
      <c r="BA6" s="11"/>
    </row>
    <row r="7" spans="1:53" ht="16.5" customHeight="1" thickBot="1" x14ac:dyDescent="0.2">
      <c r="C7" s="246" t="s">
        <v>30</v>
      </c>
      <c r="D7" s="247"/>
      <c r="E7" s="248" t="s">
        <v>174</v>
      </c>
      <c r="F7" s="248"/>
      <c r="G7" s="249" t="s">
        <v>146</v>
      </c>
      <c r="H7" s="249"/>
      <c r="I7" s="249" t="s">
        <v>190</v>
      </c>
      <c r="J7" s="249"/>
      <c r="K7" s="249" t="s">
        <v>191</v>
      </c>
      <c r="L7" s="249"/>
      <c r="N7" s="253" t="s">
        <v>223</v>
      </c>
      <c r="O7" s="247"/>
      <c r="P7" s="69"/>
      <c r="Q7" s="69"/>
      <c r="R7" s="185"/>
      <c r="S7" s="70" t="s">
        <v>131</v>
      </c>
      <c r="T7" s="69">
        <f>C43</f>
        <v>0.12203465683870095</v>
      </c>
      <c r="U7" s="69">
        <f>E43</f>
        <v>0.44395659871593229</v>
      </c>
      <c r="V7" s="69">
        <f>G43</f>
        <v>3.5990743334096915E-2</v>
      </c>
      <c r="W7" s="69">
        <f>I43</f>
        <v>0.24329656384382536</v>
      </c>
      <c r="X7" s="69">
        <f>K43</f>
        <v>3.840455385250547E-2</v>
      </c>
      <c r="AA7" s="73" t="s">
        <v>202</v>
      </c>
      <c r="AC7" s="239" t="s">
        <v>236</v>
      </c>
      <c r="AD7" s="240"/>
      <c r="AE7" s="75">
        <f>E95</f>
        <v>114480.07694573177</v>
      </c>
      <c r="AF7" s="75">
        <f>G95</f>
        <v>542.19036442353513</v>
      </c>
      <c r="AG7" s="75">
        <f>I95</f>
        <v>788.64053007059658</v>
      </c>
      <c r="AH7" s="75">
        <f>K95</f>
        <v>788.64053007059658</v>
      </c>
      <c r="AL7" s="200"/>
      <c r="AP7" s="11"/>
      <c r="AQ7" s="11"/>
      <c r="AR7" s="11"/>
      <c r="AS7" s="11"/>
      <c r="AT7" s="11"/>
      <c r="AU7" s="11"/>
      <c r="AW7" s="11"/>
      <c r="AX7" s="17"/>
      <c r="AY7" s="11"/>
      <c r="AZ7" s="17"/>
      <c r="BA7" s="11"/>
    </row>
    <row r="8" spans="1:53" ht="13" x14ac:dyDescent="0.15">
      <c r="A8" s="21" t="s">
        <v>31</v>
      </c>
      <c r="B8" s="22" t="s">
        <v>4</v>
      </c>
      <c r="C8" s="129">
        <v>0.1</v>
      </c>
      <c r="D8" s="130"/>
      <c r="E8" s="23">
        <f>C8</f>
        <v>0.1</v>
      </c>
      <c r="F8" s="95"/>
      <c r="G8" s="23">
        <f>E8</f>
        <v>0.1</v>
      </c>
      <c r="H8" s="95"/>
      <c r="I8" s="23">
        <f>G8</f>
        <v>0.1</v>
      </c>
      <c r="J8" s="23"/>
      <c r="K8" s="23">
        <f>I8</f>
        <v>0.1</v>
      </c>
      <c r="L8" s="23"/>
      <c r="N8" s="129">
        <v>1</v>
      </c>
      <c r="O8" s="130"/>
      <c r="S8" s="10">
        <v>2.0000000000000001E-4</v>
      </c>
      <c r="T8" s="71">
        <f t="dataTable" ref="T8:X28" dt2D="0" dtr="0" r1="C8"/>
        <v>2.5680685278180767E-3</v>
      </c>
      <c r="U8" s="71">
        <v>7.9581115478570188E-3</v>
      </c>
      <c r="V8" s="71">
        <v>7.6849431977456974E-5</v>
      </c>
      <c r="W8" s="71">
        <v>8.2265531568883124E-4</v>
      </c>
      <c r="X8" s="71">
        <v>8.2373934412576698E-5</v>
      </c>
      <c r="AC8" s="238" t="s">
        <v>137</v>
      </c>
      <c r="AD8" s="238"/>
      <c r="AE8" s="74">
        <f>E9</f>
        <v>1</v>
      </c>
      <c r="AF8" s="74">
        <f>G9</f>
        <v>0.1</v>
      </c>
      <c r="AG8" s="74">
        <f>I9</f>
        <v>0.1</v>
      </c>
      <c r="AH8" s="74">
        <f>K9</f>
        <v>1</v>
      </c>
      <c r="AL8" s="72"/>
      <c r="AP8" s="11"/>
      <c r="AQ8" s="11"/>
      <c r="AR8" s="11"/>
      <c r="AS8" s="11"/>
      <c r="AT8" s="11"/>
      <c r="AU8" s="11"/>
      <c r="AW8" s="11"/>
      <c r="AX8" s="11"/>
      <c r="AY8" s="11"/>
      <c r="AZ8" s="11"/>
      <c r="BA8" s="11"/>
    </row>
    <row r="9" spans="1:53" ht="12" customHeight="1" x14ac:dyDescent="0.15">
      <c r="A9" s="24" t="s">
        <v>32</v>
      </c>
      <c r="B9" s="24"/>
      <c r="C9" s="25">
        <v>1</v>
      </c>
      <c r="D9" s="96"/>
      <c r="E9" s="25">
        <v>1</v>
      </c>
      <c r="F9" s="96"/>
      <c r="G9" s="25">
        <v>0.1</v>
      </c>
      <c r="H9" s="96"/>
      <c r="I9" s="25">
        <v>0.1</v>
      </c>
      <c r="J9" s="141" t="s">
        <v>189</v>
      </c>
      <c r="K9" s="25">
        <v>1</v>
      </c>
      <c r="L9" s="141" t="s">
        <v>149</v>
      </c>
      <c r="N9" s="199">
        <v>0.1</v>
      </c>
      <c r="O9" s="96"/>
      <c r="S9" s="10">
        <v>4.0000000000000002E-4</v>
      </c>
      <c r="T9" s="71">
        <v>5.0321960425802146E-3</v>
      </c>
      <c r="U9" s="71">
        <v>1.5643936259316971E-2</v>
      </c>
      <c r="V9" s="71">
        <v>1.5367786936641795E-4</v>
      </c>
      <c r="W9" s="71">
        <v>1.6429091928647477E-3</v>
      </c>
      <c r="X9" s="71">
        <v>1.6472374756585387E-4</v>
      </c>
      <c r="AC9" s="239" t="s">
        <v>132</v>
      </c>
      <c r="AD9" s="240"/>
      <c r="AE9" s="200">
        <f>E59</f>
        <v>8.612903225806452</v>
      </c>
      <c r="AF9" s="200">
        <f>G59</f>
        <v>8.612903225806452</v>
      </c>
      <c r="AG9" s="200">
        <f>I59</f>
        <v>8.612903225806452</v>
      </c>
      <c r="AH9" s="200">
        <f>K59</f>
        <v>8.612903225806452</v>
      </c>
      <c r="AL9" s="74"/>
    </row>
    <row r="10" spans="1:53" ht="13" x14ac:dyDescent="0.15">
      <c r="A10" s="14" t="s">
        <v>33</v>
      </c>
      <c r="B10" s="14" t="s">
        <v>4</v>
      </c>
      <c r="C10" s="26">
        <f t="shared" ref="C10:G10" si="0">C8/C9</f>
        <v>0.1</v>
      </c>
      <c r="D10" s="97"/>
      <c r="E10" s="27">
        <f t="shared" si="0"/>
        <v>0.1</v>
      </c>
      <c r="F10" s="122"/>
      <c r="G10" s="27">
        <f t="shared" si="0"/>
        <v>1</v>
      </c>
      <c r="H10" s="122"/>
      <c r="I10" s="27">
        <f t="shared" ref="I10:K10" si="1">I8/I9</f>
        <v>1</v>
      </c>
      <c r="J10" s="27"/>
      <c r="K10" s="27">
        <f t="shared" si="1"/>
        <v>0.1</v>
      </c>
      <c r="L10" s="27"/>
      <c r="N10" s="26">
        <f t="shared" ref="N10" si="2">N8/N9</f>
        <v>10</v>
      </c>
      <c r="O10" s="97"/>
      <c r="S10" s="10">
        <v>8.0000000000000004E-4</v>
      </c>
      <c r="T10" s="71">
        <v>9.6755078993866379E-3</v>
      </c>
      <c r="U10" s="71">
        <v>3.0258744119760341E-2</v>
      </c>
      <c r="V10" s="71">
        <v>3.0727179907909642E-4</v>
      </c>
      <c r="W10" s="71">
        <v>3.2762597570539808E-3</v>
      </c>
      <c r="X10" s="71">
        <v>3.2935105775508904E-4</v>
      </c>
      <c r="AC10" s="238" t="s">
        <v>133</v>
      </c>
      <c r="AD10" s="238"/>
      <c r="AE10" s="72">
        <f>E57*E58</f>
        <v>0.10773112467306016</v>
      </c>
      <c r="AF10" s="72">
        <f>G57*G58</f>
        <v>0.37524324324324321</v>
      </c>
      <c r="AG10" s="72">
        <f>I57*I58</f>
        <v>0.10773112467306016</v>
      </c>
      <c r="AH10" s="72">
        <f>K57*K58</f>
        <v>0.10773112467306016</v>
      </c>
    </row>
    <row r="11" spans="1:53" ht="13" x14ac:dyDescent="0.15">
      <c r="A11" s="6" t="s">
        <v>34</v>
      </c>
      <c r="B11" s="28" t="s">
        <v>35</v>
      </c>
      <c r="C11" s="15">
        <v>1</v>
      </c>
      <c r="D11" s="236" t="s">
        <v>155</v>
      </c>
      <c r="E11" s="82">
        <v>2.1</v>
      </c>
      <c r="F11" s="236" t="s">
        <v>159</v>
      </c>
      <c r="G11" s="15">
        <v>3</v>
      </c>
      <c r="H11" s="236" t="s">
        <v>159</v>
      </c>
      <c r="I11" s="15">
        <v>3</v>
      </c>
      <c r="J11" s="236" t="s">
        <v>180</v>
      </c>
      <c r="K11" s="15">
        <v>3</v>
      </c>
      <c r="L11" s="15"/>
      <c r="N11" s="15">
        <v>1</v>
      </c>
      <c r="O11" s="236" t="s">
        <v>155</v>
      </c>
      <c r="S11" s="10">
        <v>1.6000000000000001E-3</v>
      </c>
      <c r="T11" s="71">
        <v>1.7978691433566871E-2</v>
      </c>
      <c r="U11" s="71">
        <v>5.6819680940929894E-2</v>
      </c>
      <c r="V11" s="71">
        <v>6.1420814877978481E-4</v>
      </c>
      <c r="W11" s="71">
        <v>6.5146573520229603E-3</v>
      </c>
      <c r="X11" s="71">
        <v>6.5831674679025154E-4</v>
      </c>
      <c r="AC11" s="238" t="s">
        <v>237</v>
      </c>
      <c r="AD11" s="238"/>
      <c r="AG11" s="200">
        <f>1 / (AG10*(0.0001)^2)*0.000000001</f>
        <v>0.92823685173136006</v>
      </c>
      <c r="AH11" s="200">
        <f>1 / (AH10*(0.0001)^2)*0.000000001</f>
        <v>0.92823685173136006</v>
      </c>
      <c r="AQ11" s="11"/>
      <c r="AR11" s="11"/>
      <c r="AS11" s="11"/>
      <c r="AT11" s="11"/>
      <c r="AU11" s="11"/>
      <c r="AW11" s="11"/>
      <c r="AX11" s="11"/>
      <c r="AY11" s="11"/>
      <c r="AZ11" s="11"/>
      <c r="BA11" s="11"/>
    </row>
    <row r="12" spans="1:53" ht="13" x14ac:dyDescent="0.15">
      <c r="A12" s="128" t="s">
        <v>36</v>
      </c>
      <c r="B12" s="28" t="s">
        <v>35</v>
      </c>
      <c r="C12" s="15">
        <v>1</v>
      </c>
      <c r="D12" s="237"/>
      <c r="E12" s="82">
        <v>2.1</v>
      </c>
      <c r="F12" s="237"/>
      <c r="G12" s="15">
        <v>3</v>
      </c>
      <c r="H12" s="237"/>
      <c r="I12" s="15">
        <v>3</v>
      </c>
      <c r="J12" s="237"/>
      <c r="K12" s="15">
        <v>3</v>
      </c>
      <c r="L12" s="15"/>
      <c r="N12" s="15">
        <v>10</v>
      </c>
      <c r="O12" s="237"/>
      <c r="S12" s="10">
        <v>3.2000000000000002E-3</v>
      </c>
      <c r="T12" s="71">
        <v>3.1567366062400251E-2</v>
      </c>
      <c r="U12" s="71">
        <v>0.10145840215741031</v>
      </c>
      <c r="V12" s="71">
        <v>1.2270769681934405E-3</v>
      </c>
      <c r="W12" s="71">
        <v>1.2880772516310229E-2</v>
      </c>
      <c r="X12" s="71">
        <v>1.3150950573821646E-3</v>
      </c>
      <c r="AQ12" s="11"/>
      <c r="AR12" s="11"/>
      <c r="AS12" s="11"/>
      <c r="AT12" s="11"/>
      <c r="AU12" s="11"/>
      <c r="AW12" s="11"/>
      <c r="AX12" s="11"/>
      <c r="AY12" s="11"/>
      <c r="AZ12" s="11"/>
      <c r="BA12" s="11"/>
    </row>
    <row r="13" spans="1:53" ht="13" x14ac:dyDescent="0.15">
      <c r="A13" s="73" t="s">
        <v>156</v>
      </c>
      <c r="B13" s="28" t="s">
        <v>35</v>
      </c>
      <c r="C13" s="82">
        <v>0.5</v>
      </c>
      <c r="D13" s="133" t="s">
        <v>173</v>
      </c>
      <c r="E13" s="27">
        <v>1</v>
      </c>
      <c r="F13" s="133" t="s">
        <v>157</v>
      </c>
      <c r="G13" s="27">
        <f t="shared" ref="G13" si="3">G11/G12</f>
        <v>1</v>
      </c>
      <c r="H13" s="133" t="s">
        <v>157</v>
      </c>
      <c r="I13" s="27">
        <f t="shared" ref="I13:K13" si="4">I11/I12</f>
        <v>1</v>
      </c>
      <c r="J13" s="133" t="s">
        <v>181</v>
      </c>
      <c r="K13" s="27">
        <f t="shared" si="4"/>
        <v>1</v>
      </c>
      <c r="L13" s="27"/>
      <c r="N13" s="82">
        <v>1</v>
      </c>
      <c r="O13" s="133" t="s">
        <v>173</v>
      </c>
      <c r="S13" s="10">
        <v>6.4000000000000003E-3</v>
      </c>
      <c r="T13" s="71">
        <v>5.1005862672580976E-2</v>
      </c>
      <c r="U13" s="71">
        <v>0.16782942451566807</v>
      </c>
      <c r="V13" s="71">
        <v>2.4488162722904974E-3</v>
      </c>
      <c r="W13" s="71">
        <v>2.5189531931781989E-2</v>
      </c>
      <c r="X13" s="71">
        <v>2.6240605583667431E-3</v>
      </c>
      <c r="AP13" s="11"/>
      <c r="AQ13" s="11"/>
      <c r="AR13" s="11"/>
      <c r="AS13" s="11"/>
      <c r="AT13" s="11"/>
      <c r="AU13" s="11"/>
      <c r="AW13" s="11"/>
      <c r="AX13" s="11"/>
      <c r="AY13" s="11"/>
      <c r="AZ13" s="11"/>
      <c r="BA13" s="11"/>
    </row>
    <row r="14" spans="1:53" ht="13" x14ac:dyDescent="0.15">
      <c r="A14" s="29" t="s">
        <v>37</v>
      </c>
      <c r="O14" s="94"/>
      <c r="S14" s="10">
        <v>1.2800000000000001E-2</v>
      </c>
      <c r="T14" s="71">
        <v>7.4246495615519187E-2</v>
      </c>
      <c r="U14" s="71">
        <v>0.25118120593113752</v>
      </c>
      <c r="V14" s="71">
        <v>4.8764376619213354E-3</v>
      </c>
      <c r="W14" s="71">
        <v>4.8252482547343753E-2</v>
      </c>
      <c r="X14" s="71">
        <v>5.2237944827366678E-3</v>
      </c>
      <c r="AP14" s="11"/>
      <c r="AQ14" s="11"/>
      <c r="AR14" s="11"/>
      <c r="AS14" s="11"/>
      <c r="AT14" s="11"/>
      <c r="AU14" s="11"/>
      <c r="AW14" s="11"/>
      <c r="AX14" s="11"/>
      <c r="AY14" s="11"/>
      <c r="AZ14" s="11"/>
      <c r="BA14" s="11"/>
    </row>
    <row r="15" spans="1:53" ht="13" x14ac:dyDescent="0.15">
      <c r="A15" s="179" t="s">
        <v>221</v>
      </c>
      <c r="B15" s="30" t="s">
        <v>4</v>
      </c>
      <c r="C15" s="31">
        <f t="shared" ref="C15:G15" si="5">C47*C56/(C94^2*C95)</f>
        <v>1.8579697350934544E-2</v>
      </c>
      <c r="D15" s="99"/>
      <c r="E15" s="31">
        <f t="shared" si="5"/>
        <v>3.0395685918470704E-2</v>
      </c>
      <c r="F15" s="99"/>
      <c r="G15" s="31">
        <f t="shared" si="5"/>
        <v>43.911030541385472</v>
      </c>
      <c r="H15" s="99"/>
      <c r="I15" s="31">
        <f t="shared" ref="I15" si="6">I47*I56/(I94^2*I95)</f>
        <v>4.0965668842159024</v>
      </c>
      <c r="J15" s="31"/>
      <c r="K15" s="31">
        <f t="shared" ref="K15" si="7">K47*K56/(K94^2*K95)</f>
        <v>4.0965668842159024</v>
      </c>
      <c r="L15" s="31"/>
      <c r="N15" s="31">
        <f t="shared" ref="N15" si="8">N47*N56/(N94^2*N95)</f>
        <v>91.504502421870058</v>
      </c>
      <c r="O15" s="99"/>
      <c r="S15" s="10">
        <v>2.5600000000000001E-2</v>
      </c>
      <c r="T15" s="71">
        <v>9.6686760501099089E-2</v>
      </c>
      <c r="U15" s="71">
        <v>0.33638313192904229</v>
      </c>
      <c r="V15" s="71">
        <v>9.6693192125606765E-3</v>
      </c>
      <c r="W15" s="71">
        <v>8.908353631705862E-2</v>
      </c>
      <c r="X15" s="71">
        <v>1.0351785192214557E-2</v>
      </c>
      <c r="AP15" s="11"/>
      <c r="AQ15" s="11"/>
      <c r="AR15" s="11"/>
      <c r="AS15" s="11"/>
      <c r="AT15" s="11"/>
      <c r="AU15" s="11"/>
      <c r="AW15" s="11"/>
      <c r="AX15" s="11"/>
      <c r="AY15" s="11"/>
      <c r="AZ15" s="11"/>
      <c r="BA15" s="11"/>
    </row>
    <row r="16" spans="1:53" ht="13" x14ac:dyDescent="0.15">
      <c r="A16" s="30" t="s">
        <v>38</v>
      </c>
      <c r="B16" s="14"/>
      <c r="C16" s="32">
        <f>(C12/(1+C12))*(C11/(1+C11))*C13</f>
        <v>0.125</v>
      </c>
      <c r="D16" s="100"/>
      <c r="E16" s="32">
        <f>(E12/(1+E12))*(E11/(1+E11))*E13</f>
        <v>0.45889698231009374</v>
      </c>
      <c r="F16" s="100"/>
      <c r="G16" s="32">
        <f>(G12/(1+G12))*(G11/(1+G11))*G13</f>
        <v>0.5625</v>
      </c>
      <c r="H16" s="100"/>
      <c r="I16" s="32">
        <f>(I12/(1+I12))*(I11/(1+I11))*I13</f>
        <v>0.5625</v>
      </c>
      <c r="J16" s="32"/>
      <c r="K16" s="32">
        <f>(K12/(1+K12))*(K11/(1+K11))*K13</f>
        <v>0.5625</v>
      </c>
      <c r="L16" s="32"/>
      <c r="N16" s="32">
        <f>(N12/(1+N12))*(N11/(1+N11))*N13</f>
        <v>0.45454545454545453</v>
      </c>
      <c r="O16" s="100"/>
      <c r="S16" s="10">
        <v>5.1200000000000002E-2</v>
      </c>
      <c r="T16" s="71">
        <v>0.11353581439409068</v>
      </c>
      <c r="U16" s="71">
        <v>0.40495280082754448</v>
      </c>
      <c r="V16" s="71">
        <v>1.9013851733698926E-2</v>
      </c>
      <c r="W16" s="71">
        <v>0.15484179827069602</v>
      </c>
      <c r="X16" s="71">
        <v>2.0331918579853687E-2</v>
      </c>
      <c r="AP16" s="11"/>
      <c r="AQ16" s="11"/>
      <c r="AR16" s="11"/>
      <c r="AS16" s="11"/>
      <c r="AT16" s="11"/>
      <c r="AU16" s="11"/>
      <c r="AW16" s="11"/>
      <c r="AX16" s="11"/>
      <c r="AY16" s="11"/>
      <c r="AZ16" s="11"/>
      <c r="BA16" s="11"/>
    </row>
    <row r="17" spans="1:53" ht="13" x14ac:dyDescent="0.15">
      <c r="A17" s="14" t="s">
        <v>126</v>
      </c>
      <c r="B17" s="14" t="s">
        <v>4</v>
      </c>
      <c r="C17" s="33">
        <f>4*(1+C11)/C11*C31</f>
        <v>0.14863757880747636</v>
      </c>
      <c r="D17" s="101"/>
      <c r="E17" s="33">
        <f>4*(1+E11)/E11*E31</f>
        <v>0.1794792882804937</v>
      </c>
      <c r="F17" s="101"/>
      <c r="G17" s="33">
        <f t="shared" ref="G17" si="9">4*(1+G11)/G11*G31</f>
        <v>234.19216288738917</v>
      </c>
      <c r="H17" s="101"/>
      <c r="I17" s="33">
        <f t="shared" ref="I17" si="10">4*(1+I11)/I11*I31</f>
        <v>21.848356715818145</v>
      </c>
      <c r="J17" s="33"/>
      <c r="K17" s="33">
        <f t="shared" ref="K17" si="11">4*(1+K11)/K11*K31</f>
        <v>21.848356715818145</v>
      </c>
      <c r="L17" s="33"/>
      <c r="N17" s="33">
        <f>4*(1+N11)/N11*N31</f>
        <v>732.03601937496046</v>
      </c>
      <c r="O17" s="101"/>
      <c r="S17" s="10">
        <v>0.1024</v>
      </c>
      <c r="T17" s="71">
        <v>0.12218960410304903</v>
      </c>
      <c r="U17" s="71">
        <v>0.44479687799759388</v>
      </c>
      <c r="V17" s="71">
        <v>3.6798897284523679E-2</v>
      </c>
      <c r="W17" s="71">
        <v>0.246792734028764</v>
      </c>
      <c r="X17" s="71">
        <v>3.926299934996591E-2</v>
      </c>
      <c r="AP17" s="11"/>
      <c r="AQ17" s="11"/>
      <c r="AR17" s="11"/>
      <c r="AS17" s="11"/>
      <c r="AT17" s="11"/>
      <c r="AU17" s="11"/>
      <c r="AW17" s="11"/>
      <c r="AX17" s="11"/>
      <c r="AY17" s="11"/>
      <c r="AZ17" s="11"/>
      <c r="BA17" s="11"/>
    </row>
    <row r="18" spans="1:53" ht="13" x14ac:dyDescent="0.15">
      <c r="A18" s="79" t="s">
        <v>127</v>
      </c>
      <c r="B18" s="14" t="s">
        <v>39</v>
      </c>
      <c r="C18" s="34">
        <f>4*4*(C11/(1+C11))*(C12/(1+C12))*(1/C15)</f>
        <v>215.28875979235491</v>
      </c>
      <c r="D18" s="127" t="s">
        <v>150</v>
      </c>
      <c r="E18" s="81">
        <f>4*4*(E11/(1+E11))*(E12/(1+E12))*(1/E15)</f>
        <v>241.55900730964373</v>
      </c>
      <c r="F18" s="123"/>
      <c r="G18" s="81">
        <f>4*4*(G11/(1+G11))*(G12/(1+G12))*(1/G15)</f>
        <v>0.20495989023800382</v>
      </c>
      <c r="H18" s="123"/>
      <c r="I18" s="81">
        <f>4*4*(I11/(1+I11))*(I12/(1+I12))*(1/I15)</f>
        <v>2.196961566690649</v>
      </c>
      <c r="J18" s="81"/>
      <c r="K18" s="81">
        <f>4*4*(K11/(1+K11))*(K12/(1+K12))*(1/K15)</f>
        <v>2.196961566690649</v>
      </c>
      <c r="L18" s="32"/>
      <c r="M18" s="76" t="s">
        <v>145</v>
      </c>
      <c r="N18" s="34">
        <f>4*4*(N11/(1+N11))*(N12/(1+N12))*(1/N15)</f>
        <v>7.9479447242904774E-2</v>
      </c>
      <c r="O18" s="127" t="s">
        <v>150</v>
      </c>
      <c r="S18" s="10">
        <v>0.20480000000000001</v>
      </c>
      <c r="T18" s="71">
        <v>0.12268555015599145</v>
      </c>
      <c r="U18" s="71">
        <v>0.45380330964494742</v>
      </c>
      <c r="V18" s="71">
        <v>6.917443716799232E-2</v>
      </c>
      <c r="W18" s="71">
        <v>0.35366602786651075</v>
      </c>
      <c r="X18" s="71">
        <v>7.3517228940545798E-2</v>
      </c>
      <c r="AP18" s="11"/>
      <c r="AQ18" s="11"/>
      <c r="AR18" s="11"/>
      <c r="AS18" s="11"/>
      <c r="AT18" s="11"/>
      <c r="AU18" s="11"/>
      <c r="AW18" s="11"/>
      <c r="AX18" s="11"/>
      <c r="AY18" s="11"/>
      <c r="AZ18" s="11"/>
      <c r="BA18" s="11"/>
    </row>
    <row r="19" spans="1:53" ht="13" x14ac:dyDescent="0.15">
      <c r="A19" s="14" t="s">
        <v>40</v>
      </c>
      <c r="B19" s="14"/>
      <c r="C19" s="35">
        <f>C10/C15*C11/(1+C11)</f>
        <v>2.6911094974044367</v>
      </c>
      <c r="D19" s="103"/>
      <c r="E19" s="35">
        <f>E10/E31*E11/(1+E11)</f>
        <v>2.22866941267826</v>
      </c>
      <c r="F19" s="103"/>
      <c r="G19" s="35">
        <f t="shared" ref="C19:G19" si="12">G10/G31*G11/(1+G11)</f>
        <v>1.7079990853166985E-2</v>
      </c>
      <c r="H19" s="103"/>
      <c r="I19" s="35">
        <f t="shared" ref="I19" si="13">I10/I31*I11/(1+I11)</f>
        <v>0.18308013055755409</v>
      </c>
      <c r="J19" s="35"/>
      <c r="K19" s="35">
        <f t="shared" ref="K19" si="14">K10/K31*K11/(1+K11)</f>
        <v>1.8308013055755409E-2</v>
      </c>
      <c r="L19" s="35"/>
      <c r="N19" s="35">
        <f t="shared" ref="N19" si="15">N10/N31*N11/(1+N11)</f>
        <v>5.4642119979497028E-2</v>
      </c>
      <c r="O19" s="103"/>
      <c r="S19" s="10">
        <v>0.30720000000000003</v>
      </c>
      <c r="T19" s="71">
        <v>0.11984689998125087</v>
      </c>
      <c r="U19" s="71">
        <v>0.4466817678940872</v>
      </c>
      <c r="V19" s="71">
        <v>9.7946815159926773E-2</v>
      </c>
      <c r="W19" s="71">
        <v>0.41446392897680023</v>
      </c>
      <c r="X19" s="71">
        <v>0.1037432538770738</v>
      </c>
      <c r="AP19" s="11"/>
      <c r="AQ19" s="11"/>
      <c r="AR19" s="11"/>
      <c r="AS19" s="11"/>
      <c r="AT19" s="11"/>
      <c r="AU19" s="11"/>
      <c r="AW19" s="11"/>
      <c r="AX19" s="11"/>
      <c r="AY19" s="11"/>
      <c r="AZ19" s="11"/>
      <c r="BA19" s="11"/>
    </row>
    <row r="20" spans="1:53" ht="13" x14ac:dyDescent="0.15">
      <c r="A20" s="7" t="s">
        <v>41</v>
      </c>
      <c r="B20" s="7"/>
      <c r="C20" s="36">
        <f t="shared" ref="C20:G20" si="16">C10/C17</f>
        <v>0.67277737435110918</v>
      </c>
      <c r="D20" s="104"/>
      <c r="E20" s="36">
        <f t="shared" si="16"/>
        <v>0.55716735316956501</v>
      </c>
      <c r="F20" s="104"/>
      <c r="G20" s="36">
        <f t="shared" si="16"/>
        <v>4.2699977132917462E-3</v>
      </c>
      <c r="H20" s="104"/>
      <c r="I20" s="36">
        <f t="shared" ref="I20" si="17">I10/I17</f>
        <v>4.5770032639388523E-2</v>
      </c>
      <c r="J20" s="36"/>
      <c r="K20" s="36">
        <f t="shared" ref="K20" si="18">K10/K17</f>
        <v>4.577003263938853E-3</v>
      </c>
      <c r="L20" s="36"/>
      <c r="N20" s="36">
        <f t="shared" ref="N20" si="19">N10/N17</f>
        <v>1.3660529994874257E-2</v>
      </c>
      <c r="O20" s="104"/>
      <c r="S20" s="10">
        <v>0.40960000000000002</v>
      </c>
      <c r="T20" s="71">
        <v>0.11674135473269931</v>
      </c>
      <c r="U20" s="71">
        <v>0.43716101132447449</v>
      </c>
      <c r="V20" s="71">
        <v>0.12373387692947141</v>
      </c>
      <c r="W20" s="71">
        <v>0.45355271527946672</v>
      </c>
      <c r="X20" s="71">
        <v>0.13066736900394346</v>
      </c>
      <c r="AP20" s="11"/>
      <c r="AQ20" s="11"/>
      <c r="AR20" s="11"/>
      <c r="AS20" s="11"/>
      <c r="AT20" s="11"/>
      <c r="AU20" s="11"/>
      <c r="AW20" s="11"/>
      <c r="AX20" s="11"/>
      <c r="AY20" s="11"/>
      <c r="AZ20" s="11"/>
      <c r="BA20" s="11"/>
    </row>
    <row r="21" spans="1:53" ht="13" x14ac:dyDescent="0.15">
      <c r="A21" s="14" t="s">
        <v>42</v>
      </c>
      <c r="B21" s="14"/>
      <c r="C21" s="26">
        <f t="shared" ref="C21:G21" si="20">(3*SQRT(81*C19^2+12*C19)+27*C19+2)^(1/3)  /  (2^(1/3))</f>
        <v>4.2105283848727568</v>
      </c>
      <c r="D21" s="97"/>
      <c r="E21" s="26">
        <f t="shared" si="20"/>
        <v>3.9612505425556708</v>
      </c>
      <c r="F21" s="97"/>
      <c r="G21" s="26">
        <f t="shared" si="20"/>
        <v>1.2488513629296476</v>
      </c>
      <c r="H21" s="97"/>
      <c r="I21" s="26">
        <f t="shared" ref="I21" si="21">(3*SQRT(81*I19^2+12*I19)+27*I19+2)^(1/3)  /  (2^(1/3))</f>
        <v>1.8941666468921439</v>
      </c>
      <c r="J21" s="26"/>
      <c r="K21" s="26">
        <f t="shared" ref="K21" si="22">(3*SQRT(81*K19^2+12*K19)+27*K19+2)^(1/3)  /  (2^(1/3))</f>
        <v>1.2583256863732704</v>
      </c>
      <c r="L21" s="26"/>
      <c r="N21" s="26">
        <f t="shared" ref="N21" si="23">(3*SQRT(81*N19^2+12*N19)+27*N19+2)^(1/3)  /  (2^(1/3))</f>
        <v>1.4672543526997102</v>
      </c>
      <c r="O21" s="97"/>
      <c r="S21" s="10">
        <v>0.61440000000000006</v>
      </c>
      <c r="T21" s="71">
        <v>0.11118159163882696</v>
      </c>
      <c r="U21" s="71">
        <v>0.41876498323908501</v>
      </c>
      <c r="V21" s="71">
        <v>0.16815613066239229</v>
      </c>
      <c r="W21" s="71">
        <v>0.49998579776278274</v>
      </c>
      <c r="X21" s="71">
        <v>0.17669566209675769</v>
      </c>
      <c r="AP21" s="11"/>
      <c r="AQ21" s="11"/>
      <c r="AR21" s="11"/>
      <c r="AS21" s="11"/>
      <c r="AT21" s="11"/>
      <c r="AU21" s="11"/>
      <c r="AW21" s="11"/>
      <c r="AX21" s="11"/>
      <c r="AY21" s="11"/>
      <c r="AZ21" s="11"/>
      <c r="BA21" s="11"/>
    </row>
    <row r="22" spans="1:53" ht="13" x14ac:dyDescent="0.15">
      <c r="A22" s="14" t="s">
        <v>43</v>
      </c>
      <c r="B22" s="14"/>
      <c r="C22" s="26">
        <f t="shared" ref="C22:G22" si="24">(C21+1/C21-2)/3</f>
        <v>0.81600942272119514</v>
      </c>
      <c r="D22" s="97"/>
      <c r="E22" s="26">
        <f t="shared" si="24"/>
        <v>0.73789869146800446</v>
      </c>
      <c r="F22" s="97"/>
      <c r="G22" s="26">
        <f t="shared" si="24"/>
        <v>1.6529055597315729E-2</v>
      </c>
      <c r="H22" s="97"/>
      <c r="I22" s="26">
        <f t="shared" ref="I22" si="25">(I21+1/I21-2)/3</f>
        <v>0.14070110000197644</v>
      </c>
      <c r="J22" s="26"/>
      <c r="K22" s="26">
        <f t="shared" ref="K22" si="26">(K21+1/K21-2)/3</f>
        <v>1.7677500868251855E-2</v>
      </c>
      <c r="L22" s="26"/>
      <c r="N22" s="26">
        <f t="shared" ref="N22" si="27">(N21+1/N21-2)/3</f>
        <v>4.9599814264220811E-2</v>
      </c>
      <c r="O22" s="97"/>
      <c r="S22" s="10">
        <v>0.81920000000000004</v>
      </c>
      <c r="T22" s="71">
        <v>0.10660971697845113</v>
      </c>
      <c r="U22" s="71">
        <v>0.40299223502105852</v>
      </c>
      <c r="V22" s="71">
        <v>0.20518415555303449</v>
      </c>
      <c r="W22" s="71">
        <v>0.52552309907274208</v>
      </c>
      <c r="X22" s="71">
        <v>0.21473382636216978</v>
      </c>
      <c r="AQ22" s="11"/>
      <c r="AR22" s="11"/>
      <c r="AS22" s="11"/>
      <c r="AT22" s="11"/>
      <c r="AU22" s="11"/>
      <c r="AW22" s="11"/>
      <c r="AX22" s="11"/>
      <c r="AY22" s="11"/>
      <c r="AZ22" s="11"/>
      <c r="BA22" s="11"/>
    </row>
    <row r="23" spans="1:53" ht="13" x14ac:dyDescent="0.15">
      <c r="A23" s="7" t="s">
        <v>44</v>
      </c>
      <c r="B23" s="7"/>
      <c r="C23" s="36">
        <f t="shared" ref="C23:G23" si="28">C22*(1+C22)^2 - C19</f>
        <v>0</v>
      </c>
      <c r="D23" s="104"/>
      <c r="E23" s="36">
        <f t="shared" si="28"/>
        <v>0</v>
      </c>
      <c r="F23" s="104"/>
      <c r="G23" s="36">
        <f t="shared" si="28"/>
        <v>-4.163336342344337E-17</v>
      </c>
      <c r="H23" s="104"/>
      <c r="I23" s="36">
        <f t="shared" ref="I23" si="29">I22*(1+I22)^2 - I19</f>
        <v>0</v>
      </c>
      <c r="J23" s="36"/>
      <c r="K23" s="36">
        <f t="shared" ref="K23" si="30">K22*(1+K22)^2 - K19</f>
        <v>0</v>
      </c>
      <c r="L23" s="36"/>
      <c r="N23" s="36">
        <f t="shared" ref="N23" si="31">N22*(1+N22)^2 - N19</f>
        <v>1.2490009027033011E-16</v>
      </c>
      <c r="O23" s="104"/>
      <c r="S23" s="10">
        <v>1.2288000000000001</v>
      </c>
      <c r="T23" s="71">
        <v>9.9581944422200516E-2</v>
      </c>
      <c r="U23" s="71">
        <v>0.37810047937438523</v>
      </c>
      <c r="V23" s="71">
        <v>0.26367731977754322</v>
      </c>
      <c r="W23" s="71">
        <v>0.55012270271158215</v>
      </c>
      <c r="X23" s="71">
        <v>0.27423497053112383</v>
      </c>
      <c r="AQ23" s="11"/>
      <c r="AR23" s="11"/>
      <c r="AS23" s="11"/>
      <c r="AT23" s="11"/>
      <c r="AU23" s="11"/>
      <c r="AW23" s="11"/>
      <c r="AX23" s="11"/>
      <c r="AY23" s="11"/>
      <c r="AZ23" s="11"/>
      <c r="BA23" s="11"/>
    </row>
    <row r="24" spans="1:53" ht="13" x14ac:dyDescent="0.15">
      <c r="A24" s="14" t="s">
        <v>45</v>
      </c>
      <c r="B24" s="14" t="s">
        <v>4</v>
      </c>
      <c r="C24" s="35">
        <f>4*C12/(1+C12)*C31*C22^2*C13</f>
        <v>1.2371688677328222E-2</v>
      </c>
      <c r="D24" s="103"/>
      <c r="E24" s="35">
        <f>4*E12/(1+E12)*E31*E22^2</f>
        <v>4.4845928573635521E-2</v>
      </c>
      <c r="F24" s="103"/>
      <c r="G24" s="35">
        <f t="shared" ref="C24:G24" si="32">4*G12/(1+G12)*G31*G22^2</f>
        <v>3.5990755668297993E-2</v>
      </c>
      <c r="H24" s="103"/>
      <c r="I24" s="35">
        <f>4*I12/(1+I12)*I31*I22^2</f>
        <v>0.24329674024877956</v>
      </c>
      <c r="J24" s="35"/>
      <c r="K24" s="35">
        <f t="shared" ref="K24" si="33">4*K12/(1+K12)*K31*K22^2</f>
        <v>3.8404581698166162E-3</v>
      </c>
      <c r="L24" s="35"/>
      <c r="N24" s="35">
        <f t="shared" ref="N24" si="34">4*N12/(1+N12)*N31*N22^2</f>
        <v>0.81859647531587965</v>
      </c>
      <c r="O24" s="103"/>
      <c r="S24" s="10">
        <v>1.6384000000000001</v>
      </c>
      <c r="T24" s="71">
        <v>9.4345072132577687E-2</v>
      </c>
      <c r="U24" s="71">
        <v>0.35920444126013823</v>
      </c>
      <c r="V24" s="71">
        <v>0.30801039177033868</v>
      </c>
      <c r="W24" s="71">
        <v>0.55948837962890641</v>
      </c>
      <c r="X24" s="71">
        <v>0.31885980048026691</v>
      </c>
      <c r="AQ24" s="11"/>
      <c r="AR24" s="11"/>
      <c r="AS24" s="11"/>
      <c r="AT24" s="11"/>
      <c r="AU24" s="11"/>
      <c r="AW24" s="11"/>
      <c r="AX24" s="11"/>
      <c r="AY24" s="11"/>
      <c r="AZ24" s="11"/>
      <c r="BA24" s="11"/>
    </row>
    <row r="25" spans="1:53" ht="13" x14ac:dyDescent="0.15">
      <c r="A25" s="14" t="s">
        <v>46</v>
      </c>
      <c r="B25" s="14" t="s">
        <v>47</v>
      </c>
      <c r="C25" s="37">
        <f>C24/C10*C13</f>
        <v>6.1858443386641107E-2</v>
      </c>
      <c r="D25" s="105"/>
      <c r="E25" s="37">
        <f>E24/E10*E13</f>
        <v>0.44845928573635518</v>
      </c>
      <c r="F25" s="105"/>
      <c r="G25" s="37">
        <f>G24/G10*G13</f>
        <v>3.5990755668297993E-2</v>
      </c>
      <c r="H25" s="105"/>
      <c r="I25" s="37">
        <f>I24/I10*I13</f>
        <v>0.24329674024877956</v>
      </c>
      <c r="J25" s="37"/>
      <c r="K25" s="37">
        <f>K24/K10*K13</f>
        <v>3.8404581698166157E-2</v>
      </c>
      <c r="L25" s="37"/>
      <c r="N25" s="37">
        <f>N24/N10*N13</f>
        <v>8.1859647531587962E-2</v>
      </c>
      <c r="O25" s="105"/>
      <c r="S25" s="10">
        <v>2.4576000000000002</v>
      </c>
      <c r="T25" s="71">
        <v>8.6826505483418304E-2</v>
      </c>
      <c r="U25" s="71">
        <v>0.33170520889982924</v>
      </c>
      <c r="V25" s="71">
        <v>0.3710468784877381</v>
      </c>
      <c r="W25" s="71">
        <v>0.56202031864535995</v>
      </c>
      <c r="X25" s="71">
        <v>0.38159661729736316</v>
      </c>
      <c r="AQ25" s="11"/>
      <c r="AR25" s="11"/>
      <c r="AS25" s="11"/>
      <c r="AT25" s="11"/>
      <c r="AU25" s="11"/>
      <c r="AW25" s="11"/>
      <c r="AX25" s="11"/>
      <c r="AY25" s="11"/>
      <c r="AZ25" s="11"/>
      <c r="BA25" s="11"/>
    </row>
    <row r="26" spans="1:53" ht="13" x14ac:dyDescent="0.15">
      <c r="A26" s="14" t="s">
        <v>48</v>
      </c>
      <c r="B26" s="14" t="s">
        <v>47</v>
      </c>
      <c r="C26" s="37">
        <f>4*C12/(1+C12)*C11/(1+C11)*C22/(1+C22)^2*C13</f>
        <v>0.1237168867732822</v>
      </c>
      <c r="D26" s="105"/>
      <c r="E26" s="37">
        <f>4*E12/(1+E12)*E11/(1+E11)*E22/(1+E22)^2*E13</f>
        <v>0.44845928573635541</v>
      </c>
      <c r="F26" s="105"/>
      <c r="G26" s="37">
        <f>4*G12/(1+G12)*G11/(1+G11)*G22/(1+G22)^2*G13</f>
        <v>3.5990755668298076E-2</v>
      </c>
      <c r="H26" s="105"/>
      <c r="I26" s="37">
        <f>4*I12/(1+I12)*I11/(1+I11)*I22/(1+I22)^2*I13</f>
        <v>0.24329674024877981</v>
      </c>
      <c r="J26" s="37"/>
      <c r="K26" s="37">
        <f>4*K12/(1+K12)*K11/(1+K11)*K22/(1+K22)^2*K13</f>
        <v>3.8404581698166178E-2</v>
      </c>
      <c r="L26" s="37"/>
      <c r="N26" s="37">
        <f>4*N12/(1+N12)*N11/(1+N11)*N22/(1+N22)^2*N13</f>
        <v>8.1859647531587795E-2</v>
      </c>
      <c r="O26" s="105"/>
      <c r="S26" s="10">
        <v>3.2768000000000002</v>
      </c>
      <c r="T26" s="71">
        <v>8.1504582181580201E-2</v>
      </c>
      <c r="U26" s="71">
        <v>0.31203336745708615</v>
      </c>
      <c r="V26" s="71">
        <v>0.41376397545028043</v>
      </c>
      <c r="W26" s="71">
        <v>0.55703435432343895</v>
      </c>
      <c r="X26" s="71">
        <v>0.42359859267920402</v>
      </c>
      <c r="AQ26" s="12"/>
      <c r="AR26" s="12"/>
      <c r="AS26" s="12"/>
      <c r="AT26" s="12"/>
      <c r="AU26" s="12"/>
      <c r="AW26" s="12"/>
      <c r="AX26" s="12"/>
      <c r="AY26" s="12"/>
      <c r="AZ26" s="12"/>
      <c r="BA26" s="12"/>
    </row>
    <row r="27" spans="1:53" ht="13" x14ac:dyDescent="0.15">
      <c r="A27" s="38" t="s">
        <v>49</v>
      </c>
      <c r="B27" s="38" t="s">
        <v>50</v>
      </c>
      <c r="C27" s="39">
        <f>C24*C9*1000</f>
        <v>12.371688677328223</v>
      </c>
      <c r="D27" s="106"/>
      <c r="E27" s="39">
        <f>E24*E9*1000*E13</f>
        <v>44.845928573635518</v>
      </c>
      <c r="F27" s="106"/>
      <c r="G27" s="39">
        <f>G24*G9*1000*G13</f>
        <v>3.5990755668297996</v>
      </c>
      <c r="H27" s="106"/>
      <c r="I27" s="39">
        <f>I24*I9*1000*I13</f>
        <v>24.329674024877956</v>
      </c>
      <c r="J27" s="39"/>
      <c r="K27" s="39">
        <f>K24*K9*1000*K13</f>
        <v>3.8404581698166163</v>
      </c>
      <c r="L27" s="39"/>
      <c r="N27" s="39">
        <f>N24*N9*1000*N13</f>
        <v>81.859647531587981</v>
      </c>
      <c r="O27" s="106"/>
      <c r="S27" s="10">
        <v>4.9152000000000005</v>
      </c>
      <c r="T27" s="71">
        <v>7.4157511449902555E-2</v>
      </c>
      <c r="U27" s="71">
        <v>0.28465071848223444</v>
      </c>
      <c r="V27" s="71">
        <v>0.46760274044924838</v>
      </c>
      <c r="W27" s="71">
        <v>0.54197292802828922</v>
      </c>
      <c r="X27" s="71">
        <v>0.4758327799481552</v>
      </c>
      <c r="AQ27" s="11"/>
      <c r="AR27" s="11"/>
      <c r="AS27" s="11"/>
      <c r="AT27" s="11"/>
      <c r="AU27" s="11"/>
      <c r="AW27" s="11"/>
      <c r="AX27" s="11"/>
      <c r="AY27" s="11"/>
      <c r="AZ27" s="11"/>
      <c r="BA27" s="11"/>
    </row>
    <row r="28" spans="1:53" ht="13" x14ac:dyDescent="0.15">
      <c r="A28" s="21" t="s">
        <v>51</v>
      </c>
      <c r="B28" s="22"/>
      <c r="C28" s="40">
        <f t="shared" ref="C28:G28" si="35">C27/C8*0.001</f>
        <v>0.12371688677328223</v>
      </c>
      <c r="D28" s="107"/>
      <c r="E28" s="40">
        <f t="shared" si="35"/>
        <v>0.44845928573635518</v>
      </c>
      <c r="F28" s="107"/>
      <c r="G28" s="40">
        <f t="shared" si="35"/>
        <v>3.5990755668297993E-2</v>
      </c>
      <c r="H28" s="107"/>
      <c r="I28" s="40">
        <f t="shared" ref="I28" si="36">I27/I8*0.001</f>
        <v>0.24329674024877954</v>
      </c>
      <c r="J28" s="40"/>
      <c r="K28" s="40">
        <f t="shared" ref="K28" si="37">K27/K8*0.001</f>
        <v>3.8404581698166164E-2</v>
      </c>
      <c r="L28" s="40"/>
      <c r="N28" s="40">
        <f t="shared" ref="N28" si="38">N27/N8*0.001</f>
        <v>8.185964753158799E-2</v>
      </c>
      <c r="O28" s="107"/>
      <c r="S28" s="10">
        <v>6.5536000000000003</v>
      </c>
      <c r="T28" s="71">
        <v>6.9118633121773049E-2</v>
      </c>
      <c r="U28" s="71">
        <v>0.2657430463332468</v>
      </c>
      <c r="V28" s="71">
        <v>0.49949576236975135</v>
      </c>
      <c r="W28" s="71">
        <v>0.52662082084779127</v>
      </c>
      <c r="X28" s="71">
        <v>0.50628089914349605</v>
      </c>
      <c r="AQ28" s="11"/>
      <c r="AR28" s="11"/>
      <c r="AS28" s="11"/>
      <c r="AT28" s="11"/>
      <c r="AU28" s="11"/>
      <c r="AW28" s="11"/>
      <c r="AX28" s="11"/>
      <c r="AY28" s="11"/>
      <c r="AZ28" s="11"/>
      <c r="BA28" s="11"/>
    </row>
    <row r="29" spans="1:53" ht="13" thickBot="1" x14ac:dyDescent="0.2">
      <c r="C29" s="11"/>
      <c r="D29" s="88"/>
      <c r="E29" s="11"/>
      <c r="F29" s="88"/>
      <c r="G29" s="11"/>
      <c r="H29" s="88"/>
      <c r="I29" s="11"/>
      <c r="J29" s="11"/>
      <c r="K29" s="11"/>
      <c r="L29" s="11"/>
      <c r="N29" s="11"/>
      <c r="O29" s="88"/>
      <c r="AQ29" s="12"/>
      <c r="AR29" s="12"/>
      <c r="AS29" s="12"/>
      <c r="AT29" s="12"/>
      <c r="AU29" s="12"/>
      <c r="AW29" s="12"/>
      <c r="AX29" s="12"/>
      <c r="AY29" s="12"/>
      <c r="AZ29" s="12"/>
      <c r="BA29" s="12"/>
    </row>
    <row r="30" spans="1:53" ht="33.75" customHeight="1" thickBot="1" x14ac:dyDescent="0.2">
      <c r="A30" s="29" t="s">
        <v>52</v>
      </c>
      <c r="C30" s="11"/>
      <c r="D30" s="88"/>
      <c r="E30" s="11"/>
      <c r="F30" s="88"/>
      <c r="G30" s="11"/>
      <c r="H30" s="88"/>
      <c r="I30" s="11"/>
      <c r="J30" s="11"/>
      <c r="K30" s="11"/>
      <c r="L30" s="77"/>
      <c r="M30" s="8" t="s">
        <v>53</v>
      </c>
      <c r="N30" s="11"/>
      <c r="O30" s="88"/>
      <c r="R30" s="209" t="s">
        <v>234</v>
      </c>
      <c r="S30" s="210"/>
      <c r="T30" s="210"/>
      <c r="U30" s="210"/>
      <c r="V30" s="210"/>
      <c r="W30" s="210"/>
      <c r="X30" s="211"/>
    </row>
    <row r="31" spans="1:53" ht="26" x14ac:dyDescent="0.15">
      <c r="A31" s="179" t="s">
        <v>221</v>
      </c>
      <c r="B31" s="30" t="s">
        <v>4</v>
      </c>
      <c r="C31" s="31">
        <f>C47*C56/(C94^2*C95)</f>
        <v>1.8579697350934544E-2</v>
      </c>
      <c r="D31" s="99"/>
      <c r="E31" s="31">
        <f>E47*E56/(E94^2*E95)</f>
        <v>3.0395685918470704E-2</v>
      </c>
      <c r="F31" s="99"/>
      <c r="G31" s="31">
        <f>G47*G56/(G94^2*G95)</f>
        <v>43.911030541385472</v>
      </c>
      <c r="H31" s="99"/>
      <c r="I31" s="31">
        <f>I47*I56/(I94^2*I95)</f>
        <v>4.0965668842159024</v>
      </c>
      <c r="J31" s="31"/>
      <c r="K31" s="31">
        <f>K47*K56/(K94^2*K95)</f>
        <v>4.0965668842159024</v>
      </c>
      <c r="L31" s="31"/>
      <c r="M31" s="76" t="s">
        <v>142</v>
      </c>
      <c r="N31" s="31">
        <f>N47*N56/(N94^2*N95)</f>
        <v>91.504502421870058</v>
      </c>
      <c r="O31" s="99"/>
      <c r="R31" s="145" t="s">
        <v>231</v>
      </c>
      <c r="S31" s="70" t="s">
        <v>232</v>
      </c>
      <c r="T31" s="70" t="s">
        <v>226</v>
      </c>
      <c r="U31" s="70" t="s">
        <v>227</v>
      </c>
      <c r="V31" s="70" t="s">
        <v>230</v>
      </c>
      <c r="W31" s="70" t="s">
        <v>38</v>
      </c>
      <c r="X31" s="70" t="s">
        <v>228</v>
      </c>
      <c r="AQ31" s="11"/>
      <c r="AR31" s="11"/>
      <c r="AS31" s="11"/>
      <c r="AT31" s="11"/>
      <c r="AU31" s="11"/>
      <c r="AW31" s="11"/>
      <c r="AX31" s="11"/>
      <c r="AY31" s="11"/>
      <c r="AZ31" s="11"/>
      <c r="BA31" s="11"/>
    </row>
    <row r="32" spans="1:53" ht="13" x14ac:dyDescent="0.15">
      <c r="A32" s="30" t="s">
        <v>38</v>
      </c>
      <c r="B32" s="14" t="s">
        <v>47</v>
      </c>
      <c r="C32" s="32">
        <f>(C12/(1+C12+C103^2))*(C11/(1+C11+C100^2))*C13</f>
        <v>0.12338622040573703</v>
      </c>
      <c r="D32" s="100"/>
      <c r="E32" s="32">
        <f>(E12/(1+E12+E103^2))*(E11/(1+E11+E100^2))*E13</f>
        <v>0.41023726375807201</v>
      </c>
      <c r="F32" s="100"/>
      <c r="G32" s="32">
        <f>(G12/(1+G12+G103^2))*(G11/(1+G11+G100^2))*G13</f>
        <v>0.56172286014928208</v>
      </c>
      <c r="H32" s="100"/>
      <c r="I32" s="32">
        <f>(I12/(1+I12+I103^2))*(I11/(1+I11+I100^2))*I13</f>
        <v>0.56085833318608869</v>
      </c>
      <c r="J32" s="32"/>
      <c r="K32" s="32">
        <f>(K12/(1+K12+K103^2))*(K11/(1+K11+K100^2))*K13</f>
        <v>0.56085833318608869</v>
      </c>
      <c r="L32" s="32"/>
      <c r="N32" s="32">
        <f>(N12/(1+N12+N103^2))*(N11/(1+N11+N100^2))*N13</f>
        <v>0.45454545454545453</v>
      </c>
      <c r="O32" s="100"/>
      <c r="R32" s="198">
        <f>$N$50*1000/T32</f>
        <v>7.5987302683140348</v>
      </c>
      <c r="S32" s="70" t="s">
        <v>229</v>
      </c>
      <c r="T32" s="193">
        <f>N94</f>
        <v>58562.415599301727</v>
      </c>
      <c r="U32" s="194">
        <f>N83</f>
        <v>3154.5621202823863</v>
      </c>
      <c r="V32" s="195">
        <f>N33</f>
        <v>732.03601937496046</v>
      </c>
      <c r="W32" s="196">
        <f>N32</f>
        <v>0.45454545454545453</v>
      </c>
      <c r="X32" s="197">
        <f>N43</f>
        <v>8.185964753158799E-2</v>
      </c>
      <c r="AQ32" s="11"/>
      <c r="AR32" s="11"/>
      <c r="AS32" s="11"/>
      <c r="AT32" s="11"/>
      <c r="AU32" s="11"/>
      <c r="AW32" s="11"/>
      <c r="AX32" s="11"/>
      <c r="AY32" s="11"/>
      <c r="AZ32" s="11"/>
      <c r="BA32" s="11"/>
    </row>
    <row r="33" spans="1:53" ht="13" x14ac:dyDescent="0.15">
      <c r="A33" s="14" t="s">
        <v>126</v>
      </c>
      <c r="B33" s="14" t="s">
        <v>4</v>
      </c>
      <c r="C33" s="33">
        <f>4*(1+C11+C100^2)/C11*C31</f>
        <v>0.15055652194200128</v>
      </c>
      <c r="D33" s="101"/>
      <c r="E33" s="33">
        <f t="shared" ref="C33:G33" si="39">4*(1+E11+E100^2)/E11*E31</f>
        <v>0.19875219252891654</v>
      </c>
      <c r="F33" s="101"/>
      <c r="G33" s="33">
        <f t="shared" si="39"/>
        <v>234.51608582139221</v>
      </c>
      <c r="H33" s="101"/>
      <c r="I33" s="33">
        <f t="shared" ref="I33:K33" si="40">4*(1+I11+I100^2)/I11*I31</f>
        <v>21.91229231105785</v>
      </c>
      <c r="J33" s="33"/>
      <c r="K33" s="33">
        <f t="shared" si="40"/>
        <v>21.91229231105785</v>
      </c>
      <c r="L33" s="33"/>
      <c r="N33" s="33">
        <f t="shared" ref="N33" si="41">4*(1+N11+N100^2)/N11*N31</f>
        <v>732.03601937496046</v>
      </c>
      <c r="O33" s="101"/>
      <c r="R33" s="187">
        <f>$N$50*1000/T33</f>
        <v>7.5987302683140348</v>
      </c>
      <c r="S33" s="190">
        <v>1</v>
      </c>
      <c r="T33" s="191">
        <f t="dataTable" ref="T33:X57" dt2D="0" dtr="0" r1="N11"/>
        <v>58562.415599301727</v>
      </c>
      <c r="U33" s="189">
        <v>3154.5621202823863</v>
      </c>
      <c r="V33" s="188">
        <v>732.03601937496046</v>
      </c>
      <c r="W33" s="186">
        <v>0.45454545454545453</v>
      </c>
      <c r="X33" s="192">
        <v>8.185964753158799E-2</v>
      </c>
      <c r="AQ33" s="11"/>
      <c r="AR33" s="11"/>
      <c r="AS33" s="11"/>
      <c r="AT33" s="11"/>
      <c r="AU33" s="11"/>
      <c r="AW33" s="11"/>
      <c r="AX33" s="11"/>
      <c r="AY33" s="11"/>
      <c r="AZ33" s="11"/>
      <c r="BA33" s="11"/>
    </row>
    <row r="34" spans="1:53" ht="13" x14ac:dyDescent="0.15">
      <c r="A34" s="79" t="s">
        <v>143</v>
      </c>
      <c r="B34" s="14" t="s">
        <v>39</v>
      </c>
      <c r="C34" s="34">
        <f>4*4*(C11/(1+C11+C100^2))*(C12/(1+C12+C103^2))*1/C31</f>
        <v>212.50933093293824</v>
      </c>
      <c r="D34" s="102" t="s">
        <v>150</v>
      </c>
      <c r="E34" s="81">
        <f>4*4*(E11/(1+E11))*(E12/(1+E12))*1/E31</f>
        <v>241.55900730964373</v>
      </c>
      <c r="F34" s="123"/>
      <c r="G34" s="81">
        <f t="shared" ref="G34:K34" si="42">4*4*(G11/(1+G11))*(G12/(1+G12))*1/G31</f>
        <v>0.20495989023800382</v>
      </c>
      <c r="H34" s="123"/>
      <c r="I34" s="81">
        <f>4*4*(I11/(1+I11))*(I12/(1+I12))*1/I31</f>
        <v>2.196961566690649</v>
      </c>
      <c r="J34" s="81"/>
      <c r="K34" s="81">
        <f t="shared" si="42"/>
        <v>2.196961566690649</v>
      </c>
      <c r="L34" s="32"/>
      <c r="M34" s="76" t="s">
        <v>145</v>
      </c>
      <c r="N34" s="81">
        <f t="shared" ref="N34" si="43">4*4*(N11/(1+N11))*(N12/(1+N12))*1/N31</f>
        <v>7.947944724290476E-2</v>
      </c>
      <c r="O34" s="102" t="s">
        <v>150</v>
      </c>
      <c r="R34" s="187">
        <f>$N$50*1000/T34</f>
        <v>11.398095402471052</v>
      </c>
      <c r="S34" s="190">
        <v>2</v>
      </c>
      <c r="T34" s="191">
        <v>39041.610399534482</v>
      </c>
      <c r="U34" s="189">
        <v>3154.5621202823863</v>
      </c>
      <c r="V34" s="188">
        <v>1235.310782695246</v>
      </c>
      <c r="W34" s="186">
        <v>0.60606060606060597</v>
      </c>
      <c r="X34" s="192">
        <v>6.9611396592243982E-2</v>
      </c>
      <c r="AQ34" s="11"/>
      <c r="AR34" s="11"/>
      <c r="AS34" s="11"/>
      <c r="AT34" s="11"/>
      <c r="AU34" s="11"/>
      <c r="AW34" s="11"/>
      <c r="AX34" s="11"/>
      <c r="AY34" s="11"/>
      <c r="AZ34" s="11"/>
      <c r="BA34" s="11"/>
    </row>
    <row r="35" spans="1:53" ht="13" x14ac:dyDescent="0.15">
      <c r="A35" s="14" t="s">
        <v>54</v>
      </c>
      <c r="B35" s="14"/>
      <c r="C35" s="35">
        <f t="shared" ref="C35:G35" si="44">C10/C31*C11/(1+C11+C100^2)</f>
        <v>2.6568095147289044</v>
      </c>
      <c r="D35" s="103"/>
      <c r="E35" s="35">
        <f t="shared" si="44"/>
        <v>2.0125564146508919</v>
      </c>
      <c r="F35" s="103"/>
      <c r="G35" s="35">
        <f t="shared" si="44"/>
        <v>1.7056399291289576E-2</v>
      </c>
      <c r="H35" s="103"/>
      <c r="I35" s="35">
        <f t="shared" ref="I35:K35" si="45">I10/I31*I11/(1+I11+I100^2)</f>
        <v>0.18254594011514871</v>
      </c>
      <c r="J35" s="35"/>
      <c r="K35" s="35">
        <f t="shared" si="45"/>
        <v>1.8254594011514871E-2</v>
      </c>
      <c r="L35" s="35"/>
      <c r="N35" s="35">
        <f t="shared" ref="N35" si="46">N10/N31*N11/(1+N11+N100^2)</f>
        <v>5.4642119979497028E-2</v>
      </c>
      <c r="O35" s="103"/>
      <c r="R35" s="187">
        <f t="shared" ref="R35:R57" si="47">$N$50*1000/T35</f>
        <v>15.19746053662807</v>
      </c>
      <c r="S35" s="190">
        <v>3</v>
      </c>
      <c r="T35" s="191">
        <v>29281.207799650863</v>
      </c>
      <c r="U35" s="189">
        <v>3154.5621202823863</v>
      </c>
      <c r="V35" s="188">
        <v>1952.0960516665612</v>
      </c>
      <c r="W35" s="186">
        <v>0.68181818181818177</v>
      </c>
      <c r="X35" s="192">
        <v>5.1687640378988632E-2</v>
      </c>
      <c r="AQ35" s="11"/>
      <c r="AR35" s="11"/>
      <c r="AS35" s="11"/>
      <c r="AT35" s="11"/>
      <c r="AU35" s="11"/>
      <c r="AW35" s="11"/>
      <c r="AX35" s="11"/>
      <c r="AY35" s="11"/>
      <c r="AZ35" s="11"/>
      <c r="BA35" s="11"/>
    </row>
    <row r="36" spans="1:53" ht="13" x14ac:dyDescent="0.15">
      <c r="A36" s="14" t="s">
        <v>42</v>
      </c>
      <c r="B36" s="14"/>
      <c r="C36" s="26">
        <f t="shared" ref="C36:G36" si="48">(3*SQRT(81*C35^2+12*C35)+27*C35+2)^(1/3)  /  (2^(1/3))</f>
        <v>4.1930401001898439</v>
      </c>
      <c r="D36" s="97"/>
      <c r="E36" s="26">
        <f t="shared" si="48"/>
        <v>3.8331646501398629</v>
      </c>
      <c r="F36" s="97"/>
      <c r="G36" s="26">
        <f t="shared" si="48"/>
        <v>1.2486664387239919</v>
      </c>
      <c r="H36" s="97"/>
      <c r="I36" s="26">
        <f t="shared" ref="I36:K36" si="49">(3*SQRT(81*I35^2+12*I35)+27*I35+2)^(1/3)  /  (2^(1/3))</f>
        <v>1.8927959420637135</v>
      </c>
      <c r="J36" s="26"/>
      <c r="K36" s="26">
        <f t="shared" si="49"/>
        <v>1.2579195430868924</v>
      </c>
      <c r="L36" s="26"/>
      <c r="N36" s="26">
        <f t="shared" ref="N36" si="50">(3*SQRT(81*N35^2+12*N35)+27*N35+2)^(1/3)  /  (2^(1/3))</f>
        <v>1.4672543526997102</v>
      </c>
      <c r="O36" s="97"/>
      <c r="R36" s="187">
        <f t="shared" si="47"/>
        <v>18.996825670785086</v>
      </c>
      <c r="S36" s="190">
        <v>4</v>
      </c>
      <c r="T36" s="191">
        <v>23424.966239720692</v>
      </c>
      <c r="U36" s="189">
        <v>3154.5621202823863</v>
      </c>
      <c r="V36" s="188">
        <v>2859.5157006834397</v>
      </c>
      <c r="W36" s="186">
        <v>0.72727272727272729</v>
      </c>
      <c r="X36" s="192">
        <v>3.8550719207371006E-2</v>
      </c>
      <c r="AQ36" s="11"/>
      <c r="AR36" s="11"/>
      <c r="AS36" s="11"/>
      <c r="AT36" s="11"/>
      <c r="AU36" s="11"/>
      <c r="AW36" s="11"/>
      <c r="AX36" s="11"/>
      <c r="AY36" s="11"/>
      <c r="AZ36" s="11"/>
      <c r="BA36" s="11"/>
    </row>
    <row r="37" spans="1:53" ht="13" x14ac:dyDescent="0.15">
      <c r="A37" s="14" t="s">
        <v>43</v>
      </c>
      <c r="B37" s="14"/>
      <c r="C37" s="26">
        <f t="shared" ref="C37:G37" si="51">(C36+1/C36-2)/3</f>
        <v>0.81051018177787493</v>
      </c>
      <c r="D37" s="97"/>
      <c r="E37" s="26">
        <f t="shared" si="51"/>
        <v>0.69801523174932856</v>
      </c>
      <c r="F37" s="97"/>
      <c r="G37" s="26">
        <f t="shared" si="51"/>
        <v>1.6506943148847597E-2</v>
      </c>
      <c r="H37" s="97"/>
      <c r="I37" s="26">
        <f t="shared" ref="I37:K37" si="52">(I36+1/I36-2)/3</f>
        <v>0.14037163690879653</v>
      </c>
      <c r="J37" s="26"/>
      <c r="K37" s="26">
        <f t="shared" si="52"/>
        <v>1.762764851741035E-2</v>
      </c>
      <c r="L37" s="26"/>
      <c r="N37" s="26">
        <f t="shared" ref="N37" si="53">(N36+1/N36-2)/3</f>
        <v>4.9599814264220811E-2</v>
      </c>
      <c r="O37" s="97"/>
      <c r="R37" s="187">
        <f t="shared" si="47"/>
        <v>22.796190804942103</v>
      </c>
      <c r="S37" s="190">
        <v>5</v>
      </c>
      <c r="T37" s="191">
        <v>19520.805199767241</v>
      </c>
      <c r="U37" s="189">
        <v>3154.5621202823863</v>
      </c>
      <c r="V37" s="188">
        <v>3952.9945046247867</v>
      </c>
      <c r="W37" s="186">
        <v>0.75757575757575757</v>
      </c>
      <c r="X37" s="192">
        <v>2.9476104901922213E-2</v>
      </c>
      <c r="AQ37" s="11"/>
      <c r="AR37" s="11"/>
      <c r="AS37" s="11"/>
      <c r="AT37" s="11"/>
      <c r="AU37" s="11"/>
      <c r="AW37" s="11"/>
      <c r="AX37" s="11"/>
      <c r="AY37" s="11"/>
      <c r="AZ37" s="11"/>
      <c r="BA37" s="11"/>
    </row>
    <row r="38" spans="1:53" ht="13" x14ac:dyDescent="0.15">
      <c r="A38" s="7" t="s">
        <v>44</v>
      </c>
      <c r="B38" s="41"/>
      <c r="C38" s="36">
        <f t="shared" ref="C38:G38" si="54">C37*(1+C37)^2 - C35</f>
        <v>0</v>
      </c>
      <c r="D38" s="104"/>
      <c r="E38" s="36">
        <f t="shared" si="54"/>
        <v>0</v>
      </c>
      <c r="F38" s="104"/>
      <c r="G38" s="36">
        <f t="shared" si="54"/>
        <v>0</v>
      </c>
      <c r="H38" s="104"/>
      <c r="I38" s="36">
        <f t="shared" ref="I38:K38" si="55">I37*(1+I37)^2 - I35</f>
        <v>0</v>
      </c>
      <c r="J38" s="36"/>
      <c r="K38" s="36">
        <f t="shared" si="55"/>
        <v>4.8572257327350599E-17</v>
      </c>
      <c r="L38" s="36"/>
      <c r="N38" s="36">
        <f t="shared" ref="N38" si="56">N37*(1+N37)^2 - N35</f>
        <v>1.2490009027033011E-16</v>
      </c>
      <c r="O38" s="104"/>
      <c r="R38" s="187">
        <f t="shared" si="47"/>
        <v>26.595555939099121</v>
      </c>
      <c r="S38" s="190">
        <v>6</v>
      </c>
      <c r="T38" s="191">
        <v>16732.118742657636</v>
      </c>
      <c r="U38" s="189">
        <v>3154.5621202823863</v>
      </c>
      <c r="V38" s="188">
        <v>5231.007388450239</v>
      </c>
      <c r="W38" s="186">
        <v>0.77922077922077915</v>
      </c>
      <c r="X38" s="192">
        <v>2.3129082525591368E-2</v>
      </c>
      <c r="AQ38" s="11"/>
      <c r="AR38" s="11"/>
      <c r="AS38" s="11"/>
      <c r="AT38" s="11"/>
      <c r="AU38" s="11"/>
      <c r="AW38" s="11"/>
      <c r="AX38" s="11"/>
      <c r="AY38" s="11"/>
      <c r="AZ38" s="11"/>
      <c r="BA38" s="11"/>
    </row>
    <row r="39" spans="1:53" ht="13" x14ac:dyDescent="0.15">
      <c r="A39" s="14" t="s">
        <v>45</v>
      </c>
      <c r="B39" s="14" t="s">
        <v>4</v>
      </c>
      <c r="C39" s="267">
        <f>4*C12/(1+C12+C103^2)*C31*C37^2 * C13</f>
        <v>1.2203465683870094E-2</v>
      </c>
      <c r="D39" s="103"/>
      <c r="E39" s="35">
        <f t="shared" ref="C39:G39" si="57">4*E12/(1+E12+E103^2)*E31*E22^2</f>
        <v>4.4395659871593232E-2</v>
      </c>
      <c r="F39" s="103"/>
      <c r="G39" s="35">
        <f t="shared" si="57"/>
        <v>3.5990743334096909E-2</v>
      </c>
      <c r="H39" s="103"/>
      <c r="I39" s="35">
        <f>4*I12/(1+I12+I103^2)*I31*I22^2</f>
        <v>0.24329656384382536</v>
      </c>
      <c r="J39" s="35"/>
      <c r="K39" s="35">
        <f t="shared" ref="K39" si="58">4*K12/(1+K12+K103^2)*K31*K22^2</f>
        <v>3.8404553852505476E-3</v>
      </c>
      <c r="L39" s="35"/>
      <c r="N39" s="35">
        <f t="shared" ref="N39" si="59">4*N12/(1+N12+N103^2)*N31*N22^2</f>
        <v>0.81859647531587965</v>
      </c>
      <c r="O39" s="103"/>
      <c r="R39" s="187">
        <f t="shared" si="47"/>
        <v>30.394921073256139</v>
      </c>
      <c r="S39" s="190">
        <v>7</v>
      </c>
      <c r="T39" s="191">
        <v>14640.603899825432</v>
      </c>
      <c r="U39" s="189">
        <v>3154.5621202823863</v>
      </c>
      <c r="V39" s="188">
        <v>6692.9007485710663</v>
      </c>
      <c r="W39" s="186">
        <v>0.79545454545454541</v>
      </c>
      <c r="X39" s="192">
        <v>1.857336116723891E-2</v>
      </c>
      <c r="AQ39" s="11"/>
      <c r="AR39" s="11"/>
      <c r="AS39" s="11"/>
      <c r="AT39" s="11"/>
      <c r="AU39" s="11"/>
      <c r="AW39" s="11"/>
      <c r="AX39" s="11"/>
      <c r="AY39" s="11"/>
      <c r="AZ39" s="11"/>
      <c r="BA39" s="11"/>
    </row>
    <row r="40" spans="1:53" ht="13" x14ac:dyDescent="0.15">
      <c r="A40" s="14" t="s">
        <v>46</v>
      </c>
      <c r="B40" s="14" t="s">
        <v>47</v>
      </c>
      <c r="C40" s="37">
        <f t="shared" ref="C40:G40" si="60">C39/C10</f>
        <v>0.12203465683870093</v>
      </c>
      <c r="D40" s="105"/>
      <c r="E40" s="37">
        <f t="shared" si="60"/>
        <v>0.44395659871593229</v>
      </c>
      <c r="F40" s="105"/>
      <c r="G40" s="37">
        <f t="shared" si="60"/>
        <v>3.5990743334096909E-2</v>
      </c>
      <c r="H40" s="105"/>
      <c r="I40" s="37">
        <f t="shared" ref="I40:K40" si="61">I39/I10</f>
        <v>0.24329656384382536</v>
      </c>
      <c r="J40" s="37"/>
      <c r="K40" s="37">
        <f t="shared" si="61"/>
        <v>3.8404553852505477E-2</v>
      </c>
      <c r="L40" s="37"/>
      <c r="N40" s="37">
        <f t="shared" ref="N40" si="62">N39/N10</f>
        <v>8.1859647531587962E-2</v>
      </c>
      <c r="O40" s="105"/>
      <c r="R40" s="187">
        <f t="shared" si="47"/>
        <v>34.194286207413157</v>
      </c>
      <c r="S40" s="190">
        <v>8</v>
      </c>
      <c r="T40" s="191">
        <v>13013.870133178161</v>
      </c>
      <c r="U40" s="189">
        <v>3154.5621202823863</v>
      </c>
      <c r="V40" s="188">
        <v>8338.3477831929104</v>
      </c>
      <c r="W40" s="186">
        <v>0.80808080808080796</v>
      </c>
      <c r="X40" s="192">
        <v>1.5214564257697155E-2</v>
      </c>
      <c r="AQ40" s="11"/>
      <c r="AR40" s="11"/>
      <c r="AS40" s="11"/>
      <c r="AT40" s="11"/>
      <c r="AU40" s="11"/>
      <c r="AW40" s="11"/>
      <c r="AX40" s="11"/>
      <c r="AY40" s="11"/>
      <c r="AZ40" s="11"/>
      <c r="BA40" s="11"/>
    </row>
    <row r="41" spans="1:53" ht="26" x14ac:dyDescent="0.15">
      <c r="A41" s="14" t="s">
        <v>55</v>
      </c>
      <c r="B41" s="14" t="s">
        <v>47</v>
      </c>
      <c r="C41" s="37">
        <f>4*C12/(1+C12+C103^2)*C11/(1+C11+C100^2)*C37/(1+C37)^2 * C13</f>
        <v>0.12203465683870109</v>
      </c>
      <c r="D41" s="105"/>
      <c r="E41" s="37">
        <f t="shared" ref="C41:G41" si="63">4*E54/(1+E54+E103^2)*E53/(1+E53+E100^2)*E37/(1+E37)^2</f>
        <v>0.96837089426600809</v>
      </c>
      <c r="F41" s="105"/>
      <c r="G41" s="37">
        <f t="shared" si="63"/>
        <v>6.390074891326844E-2</v>
      </c>
      <c r="H41" s="105"/>
      <c r="I41" s="37">
        <f t="shared" ref="I41:K41" si="64">4*I54/(1+I54+I103^2)*I53/(1+I53+I100^2)*I37/(1+I37)^2</f>
        <v>0.4317641123330539</v>
      </c>
      <c r="J41" s="37"/>
      <c r="K41" s="37">
        <f t="shared" si="64"/>
        <v>6.8088940692375727E-2</v>
      </c>
      <c r="L41" s="37"/>
      <c r="N41" s="37">
        <f t="shared" ref="N41" si="65">4*N54/(1+N54+N103^2)*N53/(1+N53+N100^2)*N37/(1+N37)^2</f>
        <v>0.180091224569493</v>
      </c>
      <c r="O41" s="105"/>
      <c r="R41" s="187">
        <f t="shared" si="47"/>
        <v>37.993651341570171</v>
      </c>
      <c r="S41" s="190">
        <v>9</v>
      </c>
      <c r="T41" s="191">
        <v>11712.483119860346</v>
      </c>
      <c r="U41" s="189">
        <v>3154.5621202823863</v>
      </c>
      <c r="V41" s="188">
        <v>10167.166935763342</v>
      </c>
      <c r="W41" s="186">
        <v>0.81818181818181812</v>
      </c>
      <c r="X41" s="192">
        <v>1.2676566555160704E-2</v>
      </c>
      <c r="AQ41" s="11"/>
      <c r="AR41" s="11"/>
      <c r="AS41" s="11"/>
      <c r="AT41" s="11"/>
      <c r="AU41" s="11"/>
      <c r="AW41" s="11"/>
      <c r="AX41" s="11"/>
      <c r="AY41" s="11"/>
      <c r="AZ41" s="11"/>
      <c r="BA41" s="11"/>
    </row>
    <row r="42" spans="1:53" ht="13" x14ac:dyDescent="0.15">
      <c r="A42" s="38" t="s">
        <v>49</v>
      </c>
      <c r="B42" s="38" t="s">
        <v>50</v>
      </c>
      <c r="C42" s="42">
        <f>C39*C9*1000</f>
        <v>12.203465683870094</v>
      </c>
      <c r="D42" s="108"/>
      <c r="E42" s="42">
        <f>E39*E9*1000*E13</f>
        <v>44.395659871593232</v>
      </c>
      <c r="F42" s="108"/>
      <c r="G42" s="42">
        <f>G39*G9*1000*G13</f>
        <v>3.5990743334096913</v>
      </c>
      <c r="H42" s="108"/>
      <c r="I42" s="42">
        <f>I39*I9*1000*I13</f>
        <v>24.329656384382538</v>
      </c>
      <c r="J42" s="42"/>
      <c r="K42" s="42">
        <f>K39*K9*1000*K13</f>
        <v>3.8404553852505474</v>
      </c>
      <c r="L42" s="42"/>
      <c r="N42" s="42">
        <f>N39*N9*1000*N13</f>
        <v>81.859647531587981</v>
      </c>
      <c r="O42" s="108"/>
      <c r="R42" s="187">
        <f t="shared" si="47"/>
        <v>41.793016475727185</v>
      </c>
      <c r="S42" s="190">
        <v>10</v>
      </c>
      <c r="T42" s="191">
        <v>10647.711927145769</v>
      </c>
      <c r="U42" s="189">
        <v>3154.5621202823863</v>
      </c>
      <c r="V42" s="188">
        <v>12179.249272350906</v>
      </c>
      <c r="W42" s="186">
        <v>0.82644628099173545</v>
      </c>
      <c r="X42" s="192">
        <v>1.0716550193684183E-2</v>
      </c>
      <c r="AQ42" s="11"/>
      <c r="AR42" s="11"/>
      <c r="AS42" s="11"/>
      <c r="AT42" s="11"/>
      <c r="AU42" s="11"/>
      <c r="AW42" s="11"/>
      <c r="AX42" s="11"/>
      <c r="AY42" s="11"/>
      <c r="AZ42" s="11"/>
      <c r="BA42" s="11"/>
    </row>
    <row r="43" spans="1:53" ht="17" x14ac:dyDescent="0.2">
      <c r="A43" s="84" t="s">
        <v>51</v>
      </c>
      <c r="B43" s="85"/>
      <c r="C43" s="86">
        <f>C42/C8*0.001</f>
        <v>0.12203465683870095</v>
      </c>
      <c r="D43" s="109"/>
      <c r="E43" s="86">
        <f t="shared" ref="E43:G43" si="66">E42/E8*0.001</f>
        <v>0.44395659871593229</v>
      </c>
      <c r="F43" s="109"/>
      <c r="G43" s="86">
        <f t="shared" si="66"/>
        <v>3.5990743334096915E-2</v>
      </c>
      <c r="H43" s="109"/>
      <c r="I43" s="86">
        <f t="shared" ref="I43:K43" si="67">I42/I8*0.001</f>
        <v>0.24329656384382536</v>
      </c>
      <c r="J43" s="86"/>
      <c r="K43" s="86">
        <f t="shared" si="67"/>
        <v>3.840455385250547E-2</v>
      </c>
      <c r="L43" s="86"/>
      <c r="N43" s="86">
        <f t="shared" ref="N43" si="68">N42/N8*0.001</f>
        <v>8.185964753158799E-2</v>
      </c>
      <c r="O43" s="109"/>
      <c r="R43" s="187">
        <f t="shared" si="47"/>
        <v>49.391746744041221</v>
      </c>
      <c r="S43" s="190">
        <v>12</v>
      </c>
      <c r="T43" s="191">
        <v>9009.6023998925739</v>
      </c>
      <c r="U43" s="189">
        <v>3154.5621202823863</v>
      </c>
      <c r="V43" s="188">
        <v>16752.94931840404</v>
      </c>
      <c r="W43" s="186">
        <v>0.83916083916083917</v>
      </c>
      <c r="X43" s="192">
        <v>7.9387239794788417E-3</v>
      </c>
      <c r="AQ43" s="12"/>
      <c r="AR43" s="12"/>
      <c r="AS43" s="12"/>
      <c r="AT43" s="12"/>
      <c r="AU43" s="12"/>
      <c r="AW43" s="12"/>
      <c r="AX43" s="12"/>
      <c r="AY43" s="12"/>
      <c r="AZ43" s="12"/>
      <c r="BA43" s="12"/>
    </row>
    <row r="44" spans="1:53" ht="12" x14ac:dyDescent="0.15">
      <c r="A44" s="43"/>
      <c r="B44" s="43"/>
      <c r="C44" s="43"/>
      <c r="D44" s="110"/>
      <c r="E44" s="43"/>
      <c r="F44" s="110"/>
      <c r="G44" s="43"/>
      <c r="H44" s="110"/>
      <c r="I44" s="43"/>
      <c r="J44" s="43"/>
      <c r="K44" s="43"/>
      <c r="L44" s="43"/>
      <c r="N44" s="43"/>
      <c r="O44" s="110"/>
      <c r="R44" s="187">
        <f t="shared" si="47"/>
        <v>56.990477012355257</v>
      </c>
      <c r="S44" s="190">
        <v>14</v>
      </c>
      <c r="T44" s="191">
        <v>7808.3220799068968</v>
      </c>
      <c r="U44" s="189">
        <v>3154.5621202823863</v>
      </c>
      <c r="V44" s="188">
        <v>22059.121119557964</v>
      </c>
      <c r="W44" s="186">
        <v>0.84848484848484851</v>
      </c>
      <c r="X44" s="192">
        <v>6.1099831533259607E-3</v>
      </c>
      <c r="AQ44" s="12"/>
      <c r="AR44" s="12"/>
      <c r="AS44" s="12"/>
      <c r="AT44" s="12"/>
      <c r="AU44" s="12"/>
      <c r="AW44" s="12"/>
      <c r="AX44" s="12"/>
      <c r="AY44" s="12"/>
      <c r="AZ44" s="12"/>
      <c r="BA44" s="12"/>
    </row>
    <row r="45" spans="1:53" ht="12" x14ac:dyDescent="0.15">
      <c r="C45" s="10">
        <v>9.9999999999999998E-13</v>
      </c>
      <c r="O45" s="94"/>
      <c r="R45" s="187">
        <f t="shared" si="47"/>
        <v>64.589207280669285</v>
      </c>
      <c r="S45" s="190">
        <v>16</v>
      </c>
      <c r="T45" s="191">
        <v>6889.6959528590269</v>
      </c>
      <c r="U45" s="189">
        <v>3154.5621202823863</v>
      </c>
      <c r="V45" s="188">
        <v>28097.60127491548</v>
      </c>
      <c r="W45" s="186">
        <v>0.85561497326203206</v>
      </c>
      <c r="X45" s="192">
        <v>4.8446767657882601E-3</v>
      </c>
      <c r="AQ45" s="12"/>
      <c r="AR45" s="12"/>
      <c r="AS45" s="12"/>
      <c r="AT45" s="12"/>
      <c r="AU45" s="12"/>
      <c r="AW45" s="12"/>
      <c r="AX45" s="12"/>
      <c r="AY45" s="12"/>
      <c r="AZ45" s="12"/>
      <c r="BA45" s="12"/>
    </row>
    <row r="46" spans="1:53" ht="12" x14ac:dyDescent="0.15">
      <c r="C46" s="11"/>
      <c r="D46" s="88"/>
      <c r="E46" s="11"/>
      <c r="F46" s="88"/>
      <c r="G46" s="11"/>
      <c r="H46" s="88"/>
      <c r="I46" s="11"/>
      <c r="J46" s="11"/>
      <c r="K46" s="11"/>
      <c r="L46" s="11"/>
      <c r="N46" s="11"/>
      <c r="O46" s="88"/>
      <c r="R46" s="187">
        <f t="shared" si="47"/>
        <v>72.187937548983328</v>
      </c>
      <c r="S46" s="190">
        <v>18</v>
      </c>
      <c r="T46" s="191">
        <v>6164.4647999264971</v>
      </c>
      <c r="U46" s="189">
        <v>3154.5621202823863</v>
      </c>
      <c r="V46" s="188">
        <v>34868.299006200388</v>
      </c>
      <c r="W46" s="186">
        <v>0.86124401913875592</v>
      </c>
      <c r="X46" s="192">
        <v>3.9339450203652437E-3</v>
      </c>
      <c r="AQ46" s="12"/>
      <c r="AR46" s="12"/>
      <c r="AS46" s="12"/>
      <c r="AT46" s="12"/>
      <c r="AU46" s="12"/>
      <c r="AW46" s="12"/>
      <c r="AX46" s="12"/>
      <c r="AY46" s="12"/>
      <c r="AZ46" s="12"/>
      <c r="BA46" s="12"/>
    </row>
    <row r="47" spans="1:53" ht="13" x14ac:dyDescent="0.15">
      <c r="A47" s="260" t="s">
        <v>56</v>
      </c>
      <c r="B47" s="261" t="s">
        <v>57</v>
      </c>
      <c r="C47" s="33">
        <f t="shared" ref="C47:G47" si="69">(0.5*C53)*C48*C51^4*C52^2/(8*(C49*0.000000000001)^2)</f>
        <v>4.8861085227741654E+26</v>
      </c>
      <c r="D47" s="101"/>
      <c r="E47" s="33">
        <f t="shared" si="69"/>
        <v>3.7859634613281446E+27</v>
      </c>
      <c r="F47" s="101"/>
      <c r="G47" s="33">
        <f t="shared" si="69"/>
        <v>1.5436761620015707E+27</v>
      </c>
      <c r="H47" s="101"/>
      <c r="I47" s="33">
        <f t="shared" ref="I47:K47" si="70">(0.5*I53)*I48*I51^4*I52^2/(8*(I49*0.000000000001)^2)</f>
        <v>1.5436761620015707E+27</v>
      </c>
      <c r="J47" s="33"/>
      <c r="K47" s="33">
        <f t="shared" si="70"/>
        <v>1.5436761620015707E+27</v>
      </c>
      <c r="L47" s="33"/>
      <c r="N47" s="33">
        <f t="shared" ref="N47" si="71">(0.5*N53)*N48*N51^4*N52^2/(8*(N49*0.000000000001)^2)</f>
        <v>1.5436761620015707E+27</v>
      </c>
      <c r="O47" s="101"/>
      <c r="R47" s="187">
        <f t="shared" si="47"/>
        <v>79.786667817297356</v>
      </c>
      <c r="S47" s="190">
        <v>20</v>
      </c>
      <c r="T47" s="191">
        <v>5577.3729142192124</v>
      </c>
      <c r="U47" s="189">
        <v>3154.5621202823863</v>
      </c>
      <c r="V47" s="188">
        <v>42371.159846446928</v>
      </c>
      <c r="W47" s="186">
        <v>0.86580086580086568</v>
      </c>
      <c r="X47" s="192">
        <v>3.2571033587992567E-3</v>
      </c>
      <c r="AQ47" s="12"/>
      <c r="AR47" s="12"/>
      <c r="AS47" s="12"/>
      <c r="AT47" s="12"/>
      <c r="AU47" s="12"/>
      <c r="AW47" s="12"/>
      <c r="AX47" s="12"/>
      <c r="AY47" s="12"/>
      <c r="AZ47" s="12"/>
      <c r="BA47" s="12"/>
    </row>
    <row r="48" spans="1:53" ht="13" x14ac:dyDescent="0.15">
      <c r="A48" s="262" t="s">
        <v>58</v>
      </c>
      <c r="B48" s="263" t="s">
        <v>59</v>
      </c>
      <c r="C48" s="46">
        <v>8.8500000000000005E-12</v>
      </c>
      <c r="D48" s="111"/>
      <c r="E48" s="46">
        <v>8.8500000000000005E-12</v>
      </c>
      <c r="F48" s="111"/>
      <c r="G48" s="46">
        <v>8.8500000000000005E-12</v>
      </c>
      <c r="H48" s="111"/>
      <c r="I48" s="46">
        <v>8.8500000000000005E-12</v>
      </c>
      <c r="J48" s="46"/>
      <c r="K48" s="46">
        <v>8.8500000000000005E-12</v>
      </c>
      <c r="L48" s="46"/>
      <c r="N48" s="46">
        <v>8.8500000000000005E-12</v>
      </c>
      <c r="O48" s="111"/>
      <c r="R48" s="187">
        <f t="shared" si="47"/>
        <v>98.783493488082442</v>
      </c>
      <c r="S48" s="190">
        <v>25</v>
      </c>
      <c r="T48" s="191">
        <v>4504.8011999462869</v>
      </c>
      <c r="U48" s="173">
        <v>3154.5621202823863</v>
      </c>
      <c r="V48" s="188">
        <v>64331.325382671523</v>
      </c>
      <c r="W48" s="186">
        <v>0.87412587412587417</v>
      </c>
      <c r="X48" s="192">
        <v>2.1686675942479534E-3</v>
      </c>
      <c r="AQ48" s="12"/>
      <c r="AR48" s="12"/>
      <c r="AS48" s="12"/>
      <c r="AT48" s="12"/>
      <c r="AU48" s="12"/>
      <c r="AW48" s="12"/>
      <c r="AX48" s="12"/>
      <c r="AY48" s="12"/>
      <c r="AZ48" s="12"/>
      <c r="BA48" s="12"/>
    </row>
    <row r="49" spans="1:53" ht="22.5" customHeight="1" x14ac:dyDescent="0.15">
      <c r="A49" s="264" t="s">
        <v>60</v>
      </c>
      <c r="B49" s="265" t="s">
        <v>61</v>
      </c>
      <c r="C49" s="15">
        <v>6.2</v>
      </c>
      <c r="D49" s="126" t="s">
        <v>152</v>
      </c>
      <c r="E49" s="15">
        <v>6.2</v>
      </c>
      <c r="F49" s="126" t="s">
        <v>152</v>
      </c>
      <c r="G49" s="15">
        <v>6.2</v>
      </c>
      <c r="H49" s="98"/>
      <c r="I49" s="15">
        <v>6.2</v>
      </c>
      <c r="J49" s="15"/>
      <c r="K49" s="15">
        <v>6.2</v>
      </c>
      <c r="L49" s="15"/>
      <c r="N49" s="15">
        <v>6.2</v>
      </c>
      <c r="O49" s="126" t="s">
        <v>152</v>
      </c>
      <c r="R49" s="187">
        <f t="shared" si="47"/>
        <v>117.78031915886753</v>
      </c>
      <c r="S49" s="190">
        <v>30</v>
      </c>
      <c r="T49" s="191">
        <v>3778.2203612452727</v>
      </c>
      <c r="U49" s="173">
        <v>3154.5621202823863</v>
      </c>
      <c r="V49" s="188">
        <v>90867.02105499772</v>
      </c>
      <c r="W49" s="186">
        <v>0.87976539589442815</v>
      </c>
      <c r="X49" s="192">
        <v>1.5463816795692966E-3</v>
      </c>
      <c r="AQ49" s="12"/>
      <c r="AR49" s="12"/>
      <c r="AS49" s="12"/>
      <c r="AT49" s="12"/>
      <c r="AU49" s="12"/>
      <c r="AW49" s="12"/>
      <c r="AX49" s="12"/>
      <c r="AY49" s="12"/>
      <c r="AZ49" s="12"/>
      <c r="BA49" s="12"/>
    </row>
    <row r="50" spans="1:53" ht="22.5" customHeight="1" x14ac:dyDescent="0.15">
      <c r="A50" s="264" t="s">
        <v>62</v>
      </c>
      <c r="B50" s="265" t="s">
        <v>63</v>
      </c>
      <c r="C50" s="15">
        <v>1550</v>
      </c>
      <c r="D50" s="126" t="s">
        <v>152</v>
      </c>
      <c r="E50" s="15">
        <v>445</v>
      </c>
      <c r="F50" s="124" t="s">
        <v>170</v>
      </c>
      <c r="G50" s="15">
        <v>445</v>
      </c>
      <c r="H50" s="98"/>
      <c r="I50" s="15">
        <v>445</v>
      </c>
      <c r="J50" s="15"/>
      <c r="K50" s="15">
        <v>445</v>
      </c>
      <c r="L50" s="15"/>
      <c r="N50" s="15">
        <v>445</v>
      </c>
      <c r="O50" s="126" t="s">
        <v>152</v>
      </c>
      <c r="R50" s="187">
        <f t="shared" si="47"/>
        <v>136.77714482965263</v>
      </c>
      <c r="S50" s="190">
        <v>35</v>
      </c>
      <c r="T50" s="191">
        <v>3253.4675332945403</v>
      </c>
      <c r="U50" s="173">
        <v>3154.5621202823863</v>
      </c>
      <c r="V50" s="188">
        <v>121978.1161427077</v>
      </c>
      <c r="W50" s="186">
        <v>0.88383838383838376</v>
      </c>
      <c r="X50" s="192">
        <v>1.1578217858194298E-3</v>
      </c>
      <c r="AQ50" s="12"/>
      <c r="AR50" s="12"/>
      <c r="AS50" s="12"/>
      <c r="AT50" s="12"/>
      <c r="AU50" s="12"/>
      <c r="AW50" s="12"/>
      <c r="AX50" s="12"/>
      <c r="AY50" s="12"/>
      <c r="AZ50" s="12"/>
      <c r="BA50" s="12"/>
    </row>
    <row r="51" spans="1:53" ht="12" customHeight="1" x14ac:dyDescent="0.15">
      <c r="A51" s="264" t="s">
        <v>64</v>
      </c>
      <c r="B51" s="265" t="s">
        <v>35</v>
      </c>
      <c r="C51" s="15">
        <v>1.85</v>
      </c>
      <c r="D51" s="124"/>
      <c r="E51" s="15">
        <v>2.15</v>
      </c>
      <c r="F51" s="222" t="s">
        <v>160</v>
      </c>
      <c r="G51" s="15">
        <v>1.85</v>
      </c>
      <c r="H51" s="228" t="s">
        <v>177</v>
      </c>
      <c r="I51" s="15">
        <v>1.85</v>
      </c>
      <c r="J51" s="15"/>
      <c r="K51" s="15">
        <f>C51</f>
        <v>1.85</v>
      </c>
      <c r="L51" s="15"/>
      <c r="N51" s="15">
        <v>1.85</v>
      </c>
      <c r="O51" s="124"/>
      <c r="R51" s="187">
        <f t="shared" si="47"/>
        <v>155.77397050043771</v>
      </c>
      <c r="S51" s="190">
        <v>40</v>
      </c>
      <c r="T51" s="191">
        <v>2856.703199965938</v>
      </c>
      <c r="U51" s="173">
        <v>3154.5621202823863</v>
      </c>
      <c r="V51" s="188">
        <v>157664.54528544264</v>
      </c>
      <c r="W51" s="186">
        <v>0.88691796008869173</v>
      </c>
      <c r="X51" s="192">
        <v>8.9914335940827293E-4</v>
      </c>
      <c r="AQ51" s="12"/>
      <c r="AR51" s="12"/>
      <c r="AS51" s="12"/>
      <c r="AT51" s="12"/>
      <c r="AU51" s="12"/>
      <c r="AW51" s="12"/>
      <c r="AX51" s="12"/>
      <c r="AY51" s="12"/>
      <c r="AZ51" s="12"/>
      <c r="BA51" s="12"/>
    </row>
    <row r="52" spans="1:53" ht="13" x14ac:dyDescent="0.15">
      <c r="A52" s="264" t="s">
        <v>65</v>
      </c>
      <c r="B52" s="263" t="s">
        <v>35</v>
      </c>
      <c r="C52" s="15">
        <v>2.1</v>
      </c>
      <c r="D52" s="124"/>
      <c r="E52" s="15">
        <v>2.5</v>
      </c>
      <c r="F52" s="224"/>
      <c r="G52" s="15">
        <v>2</v>
      </c>
      <c r="H52" s="229"/>
      <c r="I52" s="182">
        <f>G52</f>
        <v>2</v>
      </c>
      <c r="K52" s="15">
        <v>2</v>
      </c>
      <c r="L52" s="15"/>
      <c r="N52" s="182">
        <v>2</v>
      </c>
      <c r="O52" s="124"/>
      <c r="R52" s="187">
        <f t="shared" si="47"/>
        <v>193.76762184200788</v>
      </c>
      <c r="S52" s="190">
        <v>50</v>
      </c>
      <c r="T52" s="191">
        <v>2296.5653176196756</v>
      </c>
      <c r="U52" s="173">
        <v>3154.5621202823863</v>
      </c>
      <c r="V52" s="188">
        <v>242763.2750152697</v>
      </c>
      <c r="W52" s="186">
        <v>0.89126559714795006</v>
      </c>
      <c r="X52" s="192">
        <v>5.870269255486716E-4</v>
      </c>
      <c r="AQ52" s="12"/>
      <c r="AR52" s="12"/>
      <c r="AS52" s="12"/>
      <c r="AT52" s="12"/>
      <c r="AU52" s="12"/>
      <c r="AW52" s="12"/>
      <c r="AX52" s="12"/>
      <c r="AY52" s="12"/>
      <c r="AZ52" s="12"/>
      <c r="BA52" s="12"/>
    </row>
    <row r="53" spans="1:53" ht="13" x14ac:dyDescent="0.15">
      <c r="A53" s="262" t="s">
        <v>66</v>
      </c>
      <c r="B53" s="263" t="s">
        <v>67</v>
      </c>
      <c r="C53" s="35">
        <f>(2*PI())*(300000000/C51)*(1/(C50*0.000000001))</f>
        <v>657351557856626.25</v>
      </c>
      <c r="D53" s="103"/>
      <c r="E53" s="35">
        <f>(300000000/E51)*(1/(E50*0.000000001)) *2*PI()</f>
        <v>1970165238728901</v>
      </c>
      <c r="F53" s="103"/>
      <c r="G53" s="35">
        <f>(300000000/G51)*(1/(G50*0.000000001)) *2*PI()</f>
        <v>2289651493657911.5</v>
      </c>
      <c r="H53" s="103"/>
      <c r="I53" s="35">
        <f>(300000000/I51)*(1/(I50*0.000000001)) *2*PI()</f>
        <v>2289651493657911.5</v>
      </c>
      <c r="J53" s="35"/>
      <c r="K53" s="35">
        <f>(300000000/K51)*(1/(K50*0.000000001)) *2*PI()</f>
        <v>2289651493657911.5</v>
      </c>
      <c r="L53" s="35"/>
      <c r="N53" s="35">
        <f>(2*PI())*(300000000/N51)*(1/(N50*0.000000001))</f>
        <v>2289651493657911.5</v>
      </c>
      <c r="O53" s="103"/>
      <c r="R53" s="187">
        <f t="shared" si="47"/>
        <v>231.76127318357803</v>
      </c>
      <c r="S53" s="190">
        <v>60</v>
      </c>
      <c r="T53" s="191">
        <v>1920.0791999771059</v>
      </c>
      <c r="U53" s="173">
        <v>3154.5621202823863</v>
      </c>
      <c r="V53" s="188">
        <v>346163.05773697485</v>
      </c>
      <c r="W53" s="186">
        <v>0.894187779433681</v>
      </c>
      <c r="X53" s="192">
        <v>4.1311153078071189E-4</v>
      </c>
      <c r="AQ53" s="12"/>
      <c r="AR53" s="12"/>
      <c r="AS53" s="12"/>
      <c r="AT53" s="12"/>
      <c r="AU53" s="12"/>
      <c r="AW53" s="12"/>
      <c r="AX53" s="12"/>
      <c r="AY53" s="12"/>
      <c r="AZ53" s="12"/>
      <c r="BA53" s="12"/>
    </row>
    <row r="54" spans="1:53" ht="13" x14ac:dyDescent="0.15">
      <c r="A54" s="262" t="s">
        <v>68</v>
      </c>
      <c r="B54" s="263" t="s">
        <v>67</v>
      </c>
      <c r="C54" s="35">
        <f>(2*PI())*(300000000/C52)*(1/(0.5*C50*0.000000001))</f>
        <v>1158190840033103.5</v>
      </c>
      <c r="D54" s="103"/>
      <c r="E54" s="35">
        <f>(300000000/E52)*(1/(0.5*E50*0.000000001)) *2*PI()</f>
        <v>3388684210613709</v>
      </c>
      <c r="F54" s="103"/>
      <c r="G54" s="35">
        <f>(300000000/G52)*(1/(0.5*G50*0.000000001)) *2*PI()</f>
        <v>4235855263267136</v>
      </c>
      <c r="H54" s="103"/>
      <c r="I54" s="35">
        <f>(300000000/I52)*(1/(0.5*I50*0.000000001)) *2*PI()</f>
        <v>4235855263267136</v>
      </c>
      <c r="J54" s="35"/>
      <c r="K54" s="35">
        <f>(300000000/K52)*(1/(0.5*K50*0.000000001)) *2*PI()</f>
        <v>4235855263267136</v>
      </c>
      <c r="L54" s="35"/>
      <c r="N54" s="35">
        <f>(2*PI())*(300000000/N52)*(1/(0.5*N50*0.000000001))</f>
        <v>4235855263267136</v>
      </c>
      <c r="O54" s="103"/>
      <c r="R54" s="187">
        <f t="shared" si="47"/>
        <v>269.75492452514823</v>
      </c>
      <c r="S54" s="190">
        <v>70</v>
      </c>
      <c r="T54" s="191">
        <v>1649.6455098394852</v>
      </c>
      <c r="U54" s="173">
        <v>3154.5621202823863</v>
      </c>
      <c r="V54" s="188">
        <v>467863.82809019915</v>
      </c>
      <c r="W54" s="186">
        <v>0.89628681177976954</v>
      </c>
      <c r="X54" s="192">
        <v>3.0640724547090572E-4</v>
      </c>
      <c r="AQ54" s="12"/>
      <c r="AR54" s="12"/>
      <c r="AS54" s="12"/>
      <c r="AT54" s="12"/>
      <c r="AU54" s="12"/>
      <c r="AW54" s="12"/>
      <c r="AX54" s="12"/>
      <c r="AY54" s="12"/>
      <c r="AZ54" s="12"/>
      <c r="BA54" s="12"/>
    </row>
    <row r="55" spans="1:53" ht="12" x14ac:dyDescent="0.15">
      <c r="C55" s="11"/>
      <c r="D55" s="88"/>
      <c r="E55" s="11"/>
      <c r="F55" s="88"/>
      <c r="G55" s="11"/>
      <c r="H55" s="88"/>
      <c r="I55" s="11"/>
      <c r="J55" s="11"/>
      <c r="K55" s="11"/>
      <c r="L55" s="11"/>
      <c r="N55" s="11"/>
      <c r="O55" s="88"/>
      <c r="R55" s="187">
        <f t="shared" si="47"/>
        <v>307.7485758667184</v>
      </c>
      <c r="S55" s="190">
        <v>80</v>
      </c>
      <c r="T55" s="191">
        <v>1445.9855703531291</v>
      </c>
      <c r="U55" s="173">
        <v>3154.5621202823863</v>
      </c>
      <c r="V55" s="188">
        <v>607865.55339476315</v>
      </c>
      <c r="W55" s="186">
        <v>0.89786756453423111</v>
      </c>
      <c r="X55" s="192">
        <v>2.3627100993819903E-4</v>
      </c>
      <c r="AQ55" s="12"/>
      <c r="AR55" s="12"/>
      <c r="AS55" s="12"/>
      <c r="AT55" s="12"/>
      <c r="AU55" s="12"/>
      <c r="AW55" s="12"/>
      <c r="AX55" s="12"/>
      <c r="AY55" s="12"/>
      <c r="AZ55" s="12"/>
      <c r="BA55" s="12"/>
    </row>
    <row r="56" spans="1:53" ht="13" x14ac:dyDescent="0.15">
      <c r="A56" s="44" t="s">
        <v>69</v>
      </c>
      <c r="B56" s="44" t="s">
        <v>70</v>
      </c>
      <c r="C56" s="33">
        <f>(C63^2*C64)/(C65^2*C63*C64)*(0.000001)^3</f>
        <v>3.0415900045566041E-12</v>
      </c>
      <c r="D56" s="101"/>
      <c r="E56" s="33">
        <f t="shared" ref="C56:G56" si="72">(E63^2*E64)/(E65^2*E63*E64)*(0.000001)^3</f>
        <v>5.8300278533014471E-14</v>
      </c>
      <c r="F56" s="101"/>
      <c r="G56" s="33">
        <f t="shared" si="72"/>
        <v>6.2501811604035425E-15</v>
      </c>
      <c r="H56" s="101"/>
      <c r="I56" s="33">
        <f t="shared" ref="I56:K56" si="73">(I63^2*I64)/(I65^2*I63*I64)*(0.000001)^3</f>
        <v>1.7944068492771463E-15</v>
      </c>
      <c r="J56" s="33"/>
      <c r="K56" s="33">
        <f t="shared" si="73"/>
        <v>1.7944068492771463E-15</v>
      </c>
      <c r="L56" s="33"/>
      <c r="N56" s="33">
        <f t="shared" ref="N56" si="74">(N63^2*N64)/(N65^2*N63*N64)*(0.000001)^3</f>
        <v>5.8300278533014471E-14</v>
      </c>
      <c r="O56" s="101"/>
      <c r="R56" s="187">
        <f t="shared" si="47"/>
        <v>345.74222720828857</v>
      </c>
      <c r="S56" s="190">
        <v>90</v>
      </c>
      <c r="T56" s="191">
        <v>1287.0860571275105</v>
      </c>
      <c r="U56" s="173">
        <v>3154.5621202823863</v>
      </c>
      <c r="V56" s="188">
        <v>766168.21549501165</v>
      </c>
      <c r="W56" s="186">
        <v>0.89910089910089908</v>
      </c>
      <c r="X56" s="192">
        <v>1.8772132061882713E-4</v>
      </c>
      <c r="AQ56" s="12"/>
      <c r="AR56" s="12"/>
      <c r="AS56" s="12"/>
      <c r="AT56" s="12"/>
      <c r="AU56" s="12"/>
      <c r="AW56" s="12"/>
      <c r="AX56" s="12"/>
      <c r="AY56" s="12"/>
      <c r="AZ56" s="12"/>
      <c r="BA56" s="12"/>
    </row>
    <row r="57" spans="1:53" ht="13" x14ac:dyDescent="0.15">
      <c r="A57" s="14" t="s">
        <v>71</v>
      </c>
      <c r="B57" s="14" t="s">
        <v>72</v>
      </c>
      <c r="C57" s="15">
        <v>1.3</v>
      </c>
      <c r="D57" s="126" t="s">
        <v>151</v>
      </c>
      <c r="E57" s="47">
        <f>$C57*E50/$C50</f>
        <v>0.37322580645161291</v>
      </c>
      <c r="F57" s="126" t="s">
        <v>169</v>
      </c>
      <c r="G57" s="47">
        <f>$C57*G50/$C50</f>
        <v>0.37322580645161291</v>
      </c>
      <c r="H57" s="126" t="s">
        <v>169</v>
      </c>
      <c r="I57" s="47">
        <f>$C57*I50/$C50</f>
        <v>0.37322580645161291</v>
      </c>
      <c r="J57" s="126" t="s">
        <v>169</v>
      </c>
      <c r="K57" s="47">
        <f>$C57*K50/$C50</f>
        <v>0.37322580645161291</v>
      </c>
      <c r="L57" s="126" t="s">
        <v>169</v>
      </c>
      <c r="N57" s="47">
        <f>$C57*N50/$C50</f>
        <v>0.37322580645161291</v>
      </c>
      <c r="O57" s="126" t="s">
        <v>169</v>
      </c>
      <c r="R57" s="187">
        <f t="shared" si="47"/>
        <v>383.73587854985874</v>
      </c>
      <c r="S57" s="190">
        <v>100</v>
      </c>
      <c r="T57" s="191">
        <v>1159.6517940455788</v>
      </c>
      <c r="U57" s="173">
        <v>3154.5621202823863</v>
      </c>
      <c r="V57" s="188">
        <v>942771.80349755171</v>
      </c>
      <c r="W57" s="186">
        <v>0.90009000900090008</v>
      </c>
      <c r="X57" s="192">
        <v>1.527304534904531E-4</v>
      </c>
      <c r="AQ57" s="12"/>
      <c r="AR57" s="12"/>
      <c r="AS57" s="12"/>
      <c r="AT57" s="12"/>
      <c r="AU57" s="12"/>
      <c r="AW57" s="12"/>
      <c r="AX57" s="12"/>
      <c r="AY57" s="12"/>
      <c r="AZ57" s="12"/>
      <c r="BA57" s="12"/>
    </row>
    <row r="58" spans="1:53" ht="22.5" customHeight="1" x14ac:dyDescent="0.15">
      <c r="A58" s="14" t="s">
        <v>73</v>
      </c>
      <c r="B58" s="14" t="s">
        <v>72</v>
      </c>
      <c r="C58" s="48">
        <f>C50/C51/1000 * 1.2</f>
        <v>1.0054054054054054</v>
      </c>
      <c r="D58" s="126" t="s">
        <v>153</v>
      </c>
      <c r="E58" s="47">
        <f>$C58*E50/$C50</f>
        <v>0.28864864864864864</v>
      </c>
      <c r="F58" s="126" t="s">
        <v>169</v>
      </c>
      <c r="G58" s="47">
        <f>$C58*G51/$C51</f>
        <v>1.0054054054054054</v>
      </c>
      <c r="H58" s="134" t="s">
        <v>175</v>
      </c>
      <c r="I58" s="47">
        <f>$C58*I50/$C50</f>
        <v>0.28864864864864864</v>
      </c>
      <c r="J58" s="134" t="s">
        <v>186</v>
      </c>
      <c r="K58" s="47">
        <f>$C58*K50/$C50</f>
        <v>0.28864864864864864</v>
      </c>
      <c r="L58" s="126" t="s">
        <v>169</v>
      </c>
      <c r="N58" s="47">
        <f>N50/N51/1000 * 1.2</f>
        <v>0.28864864864864864</v>
      </c>
      <c r="O58" s="134" t="s">
        <v>175</v>
      </c>
      <c r="AQ58" s="12"/>
      <c r="AR58" s="12"/>
      <c r="AS58" s="12"/>
      <c r="AT58" s="12"/>
      <c r="AU58" s="12"/>
      <c r="AW58" s="12"/>
      <c r="AX58" s="12"/>
      <c r="AY58" s="12"/>
      <c r="AZ58" s="12"/>
      <c r="BA58" s="12"/>
    </row>
    <row r="59" spans="1:53" ht="13" x14ac:dyDescent="0.15">
      <c r="A59" s="14" t="s">
        <v>74</v>
      </c>
      <c r="B59" s="14" t="s">
        <v>72</v>
      </c>
      <c r="C59" s="15">
        <v>30</v>
      </c>
      <c r="D59" s="126" t="s">
        <v>152</v>
      </c>
      <c r="E59" s="47">
        <f>$C59*E50/$C50</f>
        <v>8.612903225806452</v>
      </c>
      <c r="F59" s="126" t="s">
        <v>169</v>
      </c>
      <c r="G59" s="15">
        <f>$C59*G50/$C50</f>
        <v>8.612903225806452</v>
      </c>
      <c r="H59" s="126" t="s">
        <v>169</v>
      </c>
      <c r="I59" s="15">
        <f>$C59*I50/$C50</f>
        <v>8.612903225806452</v>
      </c>
      <c r="J59" s="126" t="s">
        <v>169</v>
      </c>
      <c r="K59" s="15">
        <f>$C59*K50/$C50</f>
        <v>8.612903225806452</v>
      </c>
      <c r="L59" s="126" t="s">
        <v>169</v>
      </c>
      <c r="N59" s="15">
        <f>$C59*N50/$C50</f>
        <v>8.612903225806452</v>
      </c>
      <c r="O59" s="126" t="s">
        <v>169</v>
      </c>
      <c r="AQ59" s="12"/>
      <c r="AR59" s="12"/>
      <c r="AS59" s="12"/>
      <c r="AT59" s="12"/>
      <c r="AU59" s="12"/>
      <c r="AW59" s="12"/>
      <c r="AX59" s="12"/>
      <c r="AY59" s="12"/>
      <c r="AZ59" s="12"/>
      <c r="BA59" s="12"/>
    </row>
    <row r="60" spans="1:53" ht="13" x14ac:dyDescent="0.15">
      <c r="A60" s="14" t="s">
        <v>12</v>
      </c>
      <c r="B60" s="14" t="s">
        <v>72</v>
      </c>
      <c r="C60" s="49">
        <f t="shared" ref="C60:G60" si="75">C59*2*PI()</f>
        <v>188.49555921538757</v>
      </c>
      <c r="D60" s="112"/>
      <c r="E60" s="49">
        <f t="shared" si="75"/>
        <v>54.116467000546763</v>
      </c>
      <c r="F60" s="112"/>
      <c r="G60" s="49">
        <f t="shared" si="75"/>
        <v>54.116467000546763</v>
      </c>
      <c r="H60" s="112"/>
      <c r="I60" s="49">
        <f t="shared" ref="I60:K60" si="76">I59*2*PI()</f>
        <v>54.116467000546763</v>
      </c>
      <c r="J60" s="49"/>
      <c r="K60" s="49">
        <f t="shared" si="76"/>
        <v>54.116467000546763</v>
      </c>
      <c r="L60" s="49"/>
      <c r="N60" s="49">
        <f t="shared" ref="N60" si="77">N59*2*PI()</f>
        <v>54.116467000546763</v>
      </c>
      <c r="O60" s="112"/>
      <c r="AQ60" s="12"/>
      <c r="AR60" s="12"/>
      <c r="AS60" s="12"/>
      <c r="AT60" s="12"/>
      <c r="AU60" s="12"/>
      <c r="AW60" s="12"/>
      <c r="AX60" s="12"/>
      <c r="AY60" s="12"/>
      <c r="AZ60" s="12"/>
      <c r="BA60" s="12"/>
    </row>
    <row r="61" spans="1:53" ht="13" x14ac:dyDescent="0.15">
      <c r="A61" s="14" t="s">
        <v>75</v>
      </c>
      <c r="B61" s="14" t="s">
        <v>76</v>
      </c>
      <c r="C61" s="50">
        <f t="shared" ref="C61:G61" si="78">C60*1000/(C50/C51)</f>
        <v>224.97857067643034</v>
      </c>
      <c r="D61" s="113"/>
      <c r="E61" s="50">
        <f t="shared" si="78"/>
        <v>261.4615821374731</v>
      </c>
      <c r="F61" s="113"/>
      <c r="G61" s="50">
        <f t="shared" si="78"/>
        <v>224.97857067643039</v>
      </c>
      <c r="H61" s="113"/>
      <c r="I61" s="50">
        <f t="shared" ref="I61:K61" si="79">I60*1000/(I50/I51)</f>
        <v>224.97857067643039</v>
      </c>
      <c r="J61" s="50"/>
      <c r="K61" s="50">
        <f t="shared" si="79"/>
        <v>224.97857067643039</v>
      </c>
      <c r="L61" s="50"/>
      <c r="N61" s="50">
        <f t="shared" ref="N61" si="80">N60*1000/(N50/N51)</f>
        <v>224.97857067643039</v>
      </c>
      <c r="O61" s="113"/>
      <c r="AQ61" s="12"/>
      <c r="AR61" s="12"/>
      <c r="AS61" s="12"/>
      <c r="AT61" s="12"/>
      <c r="AU61" s="12"/>
      <c r="AW61" s="12"/>
      <c r="AX61" s="12"/>
      <c r="AY61" s="12"/>
      <c r="AZ61" s="12"/>
      <c r="BA61" s="12"/>
    </row>
    <row r="62" spans="1:53" ht="26" x14ac:dyDescent="0.15">
      <c r="A62" s="7" t="s">
        <v>77</v>
      </c>
      <c r="B62" s="7" t="s">
        <v>76</v>
      </c>
      <c r="C62" s="51">
        <f t="shared" ref="C62:G62" si="81">C61*2</f>
        <v>449.95714135286067</v>
      </c>
      <c r="D62" s="114"/>
      <c r="E62" s="51">
        <f t="shared" si="81"/>
        <v>522.9231642749462</v>
      </c>
      <c r="F62" s="114"/>
      <c r="G62" s="51">
        <f t="shared" si="81"/>
        <v>449.95714135286079</v>
      </c>
      <c r="H62" s="114"/>
      <c r="I62" s="51">
        <f t="shared" ref="I62:K62" si="82">I61*2</f>
        <v>449.95714135286079</v>
      </c>
      <c r="J62" s="51"/>
      <c r="K62" s="51">
        <f t="shared" si="82"/>
        <v>449.95714135286079</v>
      </c>
      <c r="L62" s="51"/>
      <c r="N62" s="51">
        <f t="shared" ref="N62" si="83">N61*2</f>
        <v>449.95714135286079</v>
      </c>
      <c r="O62" s="114"/>
      <c r="AQ62" s="12"/>
      <c r="AR62" s="12"/>
      <c r="AS62" s="12"/>
      <c r="AT62" s="12"/>
      <c r="AU62" s="12"/>
      <c r="AW62" s="12"/>
      <c r="AX62" s="12"/>
      <c r="AY62" s="12"/>
      <c r="AZ62" s="12"/>
      <c r="BA62" s="12"/>
    </row>
    <row r="63" spans="1:53" ht="13" x14ac:dyDescent="0.15">
      <c r="A63" s="14" t="s">
        <v>78</v>
      </c>
      <c r="B63" s="14" t="s">
        <v>79</v>
      </c>
      <c r="C63" s="49">
        <f t="shared" ref="C63:G63" si="84">C57*C58*(2*PI()*C59)</f>
        <v>246.36879036908493</v>
      </c>
      <c r="D63" s="112"/>
      <c r="E63" s="49">
        <f t="shared" si="84"/>
        <v>5.8300278533014493</v>
      </c>
      <c r="F63" s="112"/>
      <c r="G63" s="49">
        <f t="shared" si="84"/>
        <v>20.306838590151113</v>
      </c>
      <c r="H63" s="112"/>
      <c r="I63" s="49">
        <f t="shared" ref="I63:K63" si="85">I57*I58*(2*PI()*I59)</f>
        <v>5.8300278533014493</v>
      </c>
      <c r="J63" s="49"/>
      <c r="K63" s="49">
        <f t="shared" si="85"/>
        <v>5.8300278533014493</v>
      </c>
      <c r="L63" s="49"/>
      <c r="N63" s="49">
        <f t="shared" ref="N63" si="86">N57*N58*(2*PI()*N59)</f>
        <v>5.8300278533014493</v>
      </c>
      <c r="O63" s="112"/>
      <c r="AQ63" s="12"/>
      <c r="AR63" s="12"/>
      <c r="AS63" s="12"/>
      <c r="AT63" s="12"/>
      <c r="AU63" s="12"/>
      <c r="AW63" s="12"/>
      <c r="AX63" s="12"/>
      <c r="AY63" s="12"/>
      <c r="AZ63" s="12"/>
      <c r="BA63" s="12"/>
    </row>
    <row r="64" spans="1:53" ht="13" x14ac:dyDescent="0.15">
      <c r="A64" s="14" t="s">
        <v>80</v>
      </c>
      <c r="B64" s="14" t="s">
        <v>79</v>
      </c>
      <c r="C64" s="49">
        <f t="shared" ref="C64:G64" si="87">C63*0.8</f>
        <v>197.09503229526797</v>
      </c>
      <c r="D64" s="112"/>
      <c r="E64" s="49">
        <f t="shared" si="87"/>
        <v>4.6640222826411595</v>
      </c>
      <c r="F64" s="112"/>
      <c r="G64" s="49">
        <f t="shared" si="87"/>
        <v>16.24547087212089</v>
      </c>
      <c r="H64" s="137"/>
      <c r="I64" s="49">
        <f t="shared" ref="I64:K64" si="88">I63*0.8</f>
        <v>4.6640222826411595</v>
      </c>
      <c r="J64" s="49"/>
      <c r="K64" s="49">
        <f t="shared" si="88"/>
        <v>4.6640222826411595</v>
      </c>
      <c r="L64" s="49"/>
      <c r="N64" s="49">
        <f t="shared" ref="N64" si="89">N63*0.8</f>
        <v>4.6640222826411595</v>
      </c>
      <c r="O64" s="112"/>
      <c r="AQ64" s="12"/>
      <c r="AR64" s="12"/>
      <c r="AS64" s="12"/>
      <c r="AT64" s="12"/>
      <c r="AU64" s="12"/>
      <c r="AW64" s="12"/>
      <c r="AX64" s="12"/>
      <c r="AY64" s="12"/>
      <c r="AZ64" s="12"/>
      <c r="BA64" s="12"/>
    </row>
    <row r="65" spans="1:53" ht="24" customHeight="1" x14ac:dyDescent="0.15">
      <c r="A65" s="14" t="s">
        <v>81</v>
      </c>
      <c r="B65" s="14" t="s">
        <v>35</v>
      </c>
      <c r="C65" s="83">
        <v>8.9999999999999993E-3</v>
      </c>
      <c r="D65" s="131" t="s">
        <v>158</v>
      </c>
      <c r="E65" s="83">
        <v>0.01</v>
      </c>
      <c r="F65" s="125" t="s">
        <v>161</v>
      </c>
      <c r="G65" s="135">
        <v>5.7000000000000002E-2</v>
      </c>
      <c r="H65" s="138" t="s">
        <v>177</v>
      </c>
      <c r="I65" s="136">
        <f>G65</f>
        <v>5.7000000000000002E-2</v>
      </c>
      <c r="J65" s="139" t="s">
        <v>187</v>
      </c>
      <c r="K65" s="52">
        <f>I65</f>
        <v>5.7000000000000002E-2</v>
      </c>
      <c r="L65" s="139" t="s">
        <v>187</v>
      </c>
      <c r="M65" s="80" t="s">
        <v>144</v>
      </c>
      <c r="N65" s="83">
        <v>0.01</v>
      </c>
      <c r="O65" s="181" t="s">
        <v>158</v>
      </c>
      <c r="AQ65" s="12"/>
      <c r="AR65" s="12"/>
      <c r="AS65" s="12"/>
      <c r="AT65" s="12"/>
      <c r="AU65" s="12"/>
      <c r="AW65" s="12"/>
      <c r="AX65" s="12"/>
      <c r="AY65" s="12"/>
      <c r="AZ65" s="12"/>
      <c r="BA65" s="12"/>
    </row>
    <row r="66" spans="1:53" ht="12" x14ac:dyDescent="0.15">
      <c r="C66" s="11"/>
      <c r="D66" s="88"/>
      <c r="E66" s="11"/>
      <c r="F66" s="88"/>
      <c r="G66" s="11"/>
      <c r="H66" s="11"/>
      <c r="I66" s="11"/>
      <c r="J66" s="11"/>
      <c r="K66" s="11"/>
      <c r="L66" s="11"/>
      <c r="N66" s="11"/>
      <c r="O66" s="88"/>
      <c r="AQ66" s="12"/>
      <c r="AR66" s="12"/>
      <c r="AS66" s="12"/>
      <c r="AT66" s="12"/>
      <c r="AU66" s="12"/>
      <c r="AW66" s="12"/>
      <c r="AX66" s="12"/>
      <c r="AY66" s="12"/>
      <c r="AZ66" s="12"/>
      <c r="BA66" s="12"/>
    </row>
    <row r="67" spans="1:53" ht="13" x14ac:dyDescent="0.15">
      <c r="A67" s="53" t="s">
        <v>82</v>
      </c>
      <c r="C67" s="11"/>
      <c r="D67" s="88"/>
      <c r="E67" s="11"/>
      <c r="F67" s="88"/>
      <c r="G67" s="11"/>
      <c r="H67" s="88"/>
      <c r="I67" s="11"/>
      <c r="J67" s="11"/>
      <c r="K67" s="11"/>
      <c r="L67" s="11"/>
      <c r="N67" s="11"/>
      <c r="O67" s="88"/>
      <c r="AQ67" s="12"/>
      <c r="AR67" s="12"/>
      <c r="AS67" s="12"/>
      <c r="AT67" s="12"/>
      <c r="AU67" s="12"/>
      <c r="AW67" s="12"/>
      <c r="AX67" s="12"/>
      <c r="AY67" s="12"/>
      <c r="AZ67" s="12"/>
      <c r="BA67" s="12"/>
    </row>
    <row r="68" spans="1:53" ht="13" customHeight="1" x14ac:dyDescent="0.15">
      <c r="A68" s="220" t="s">
        <v>83</v>
      </c>
      <c r="B68" s="28" t="s">
        <v>84</v>
      </c>
      <c r="C68" s="15">
        <v>2.5000000000000001E-2</v>
      </c>
      <c r="D68" s="230" t="s">
        <v>163</v>
      </c>
      <c r="E68" s="15">
        <f>C68*5</f>
        <v>0.125</v>
      </c>
      <c r="F68" s="230" t="s">
        <v>176</v>
      </c>
      <c r="G68" s="15">
        <v>0.40400000000000003</v>
      </c>
      <c r="H68" s="233" t="s">
        <v>172</v>
      </c>
      <c r="I68" s="15">
        <v>0.40400000000000003</v>
      </c>
      <c r="J68" s="212" t="s">
        <v>185</v>
      </c>
      <c r="K68" s="15">
        <f>I68</f>
        <v>0.40400000000000003</v>
      </c>
      <c r="L68" s="212" t="s">
        <v>185</v>
      </c>
      <c r="N68" s="15">
        <v>0.40400000000000003</v>
      </c>
      <c r="O68" s="212" t="s">
        <v>185</v>
      </c>
      <c r="AQ68" s="12"/>
      <c r="AR68" s="12"/>
      <c r="AS68" s="12"/>
      <c r="AT68" s="12"/>
      <c r="AU68" s="12"/>
      <c r="AW68" s="12"/>
      <c r="AX68" s="12"/>
      <c r="AY68" s="12"/>
      <c r="AZ68" s="12"/>
      <c r="BA68" s="12"/>
    </row>
    <row r="69" spans="1:53" ht="13" x14ac:dyDescent="0.15">
      <c r="A69" s="221"/>
      <c r="B69" s="54" t="s">
        <v>85</v>
      </c>
      <c r="C69" s="132">
        <f t="shared" ref="C69:G69" si="90">C68/10*LN(10)</f>
        <v>5.7564627324851146E-3</v>
      </c>
      <c r="D69" s="231"/>
      <c r="E69" s="55">
        <f t="shared" si="90"/>
        <v>2.8782313662425577E-2</v>
      </c>
      <c r="F69" s="231"/>
      <c r="G69" s="55">
        <f t="shared" si="90"/>
        <v>9.3024437756959469E-2</v>
      </c>
      <c r="H69" s="234"/>
      <c r="I69" s="55">
        <f t="shared" ref="I69:K69" si="91">I68/10*LN(10)</f>
        <v>9.3024437756959469E-2</v>
      </c>
      <c r="J69" s="213"/>
      <c r="K69" s="55">
        <f t="shared" si="91"/>
        <v>9.3024437756959469E-2</v>
      </c>
      <c r="L69" s="213"/>
      <c r="N69" s="55">
        <f t="shared" ref="N69" si="92">N68/10*LN(10)</f>
        <v>9.3024437756959469E-2</v>
      </c>
      <c r="O69" s="213"/>
      <c r="AQ69" s="12"/>
      <c r="AR69" s="12"/>
      <c r="AS69" s="12"/>
      <c r="AT69" s="12"/>
      <c r="AU69" s="12"/>
      <c r="AW69" s="12"/>
      <c r="AX69" s="12"/>
      <c r="AY69" s="12"/>
      <c r="AZ69" s="12"/>
      <c r="BA69" s="12"/>
    </row>
    <row r="70" spans="1:53" ht="13" x14ac:dyDescent="0.15">
      <c r="A70" s="220" t="s">
        <v>86</v>
      </c>
      <c r="B70" s="28" t="s">
        <v>84</v>
      </c>
      <c r="C70" s="15">
        <v>0.11</v>
      </c>
      <c r="D70" s="231"/>
      <c r="E70" s="15">
        <f>C70*5</f>
        <v>0.55000000000000004</v>
      </c>
      <c r="F70" s="231"/>
      <c r="G70" s="15">
        <v>30</v>
      </c>
      <c r="H70" s="234"/>
      <c r="I70" s="15">
        <v>30</v>
      </c>
      <c r="J70" s="213"/>
      <c r="K70" s="15">
        <f>I70</f>
        <v>30</v>
      </c>
      <c r="L70" s="213"/>
      <c r="N70" s="15">
        <v>30</v>
      </c>
      <c r="O70" s="213"/>
      <c r="AQ70" s="12"/>
      <c r="AR70" s="12"/>
      <c r="AS70" s="12"/>
      <c r="AT70" s="12"/>
      <c r="AU70" s="12"/>
      <c r="AW70" s="12"/>
      <c r="AX70" s="12"/>
      <c r="AY70" s="12"/>
      <c r="AZ70" s="12"/>
      <c r="BA70" s="12"/>
    </row>
    <row r="71" spans="1:53" ht="13" x14ac:dyDescent="0.15">
      <c r="A71" s="221"/>
      <c r="B71" s="54" t="s">
        <v>85</v>
      </c>
      <c r="C71" s="132">
        <f t="shared" ref="C71:G71" si="93">C70/10*LN(10)</f>
        <v>2.5328436022934504E-2</v>
      </c>
      <c r="D71" s="232"/>
      <c r="E71" s="55">
        <f t="shared" si="93"/>
        <v>0.12664218011467254</v>
      </c>
      <c r="F71" s="232"/>
      <c r="G71" s="55">
        <f t="shared" si="93"/>
        <v>6.9077552789821377</v>
      </c>
      <c r="H71" s="235"/>
      <c r="I71" s="55">
        <f t="shared" ref="I71:K71" si="94">I70/10*LN(10)</f>
        <v>6.9077552789821377</v>
      </c>
      <c r="J71" s="214"/>
      <c r="K71" s="55">
        <f t="shared" si="94"/>
        <v>6.9077552789821377</v>
      </c>
      <c r="L71" s="214"/>
      <c r="N71" s="55">
        <f t="shared" ref="N71" si="95">N70/10*LN(10)</f>
        <v>6.9077552789821377</v>
      </c>
      <c r="O71" s="214"/>
      <c r="P71" s="9"/>
      <c r="Q71" s="9"/>
      <c r="AQ71" s="12"/>
      <c r="AR71" s="12"/>
      <c r="AS71" s="12"/>
      <c r="AT71" s="12"/>
      <c r="AU71" s="12"/>
      <c r="AW71" s="12"/>
      <c r="AX71" s="12"/>
      <c r="AY71" s="12"/>
      <c r="AZ71" s="12"/>
      <c r="BA71" s="12"/>
    </row>
    <row r="72" spans="1:53" ht="13" x14ac:dyDescent="0.15">
      <c r="A72" s="14" t="s">
        <v>87</v>
      </c>
      <c r="B72" s="14" t="s">
        <v>35</v>
      </c>
      <c r="C72" s="56">
        <f t="shared" ref="C72:G72" si="96">SQRT(C69*(C60*0.0001))</f>
        <v>1.0416658110268954E-2</v>
      </c>
      <c r="D72" s="115"/>
      <c r="E72" s="56">
        <f t="shared" si="96"/>
        <v>1.2480373101442281E-2</v>
      </c>
      <c r="F72" s="115"/>
      <c r="G72" s="56">
        <f t="shared" si="96"/>
        <v>2.2436920279126797E-2</v>
      </c>
      <c r="H72" s="115"/>
      <c r="I72" s="56">
        <f t="shared" ref="I72:K72" si="97">SQRT(I69*(I60*0.0001))</f>
        <v>2.2436920279126797E-2</v>
      </c>
      <c r="J72" s="56"/>
      <c r="K72" s="56">
        <f t="shared" si="97"/>
        <v>2.2436920279126797E-2</v>
      </c>
      <c r="L72" s="56"/>
      <c r="N72" s="56">
        <f t="shared" ref="N72" si="98">SQRT(N69*(N60*0.0001))</f>
        <v>2.2436920279126797E-2</v>
      </c>
      <c r="O72" s="115"/>
      <c r="AQ72" s="12"/>
      <c r="AR72" s="12"/>
      <c r="AS72" s="12"/>
      <c r="AT72" s="12"/>
      <c r="AU72" s="12"/>
      <c r="AW72" s="12"/>
      <c r="AX72" s="12"/>
      <c r="AY72" s="12"/>
      <c r="AZ72" s="12"/>
      <c r="BA72" s="12"/>
    </row>
    <row r="73" spans="1:53" ht="13" x14ac:dyDescent="0.15">
      <c r="A73" s="14" t="s">
        <v>88</v>
      </c>
      <c r="B73" s="14" t="s">
        <v>35</v>
      </c>
      <c r="C73" s="57">
        <f t="shared" ref="C73:G73" si="99">SQRT(C71*(C60*0.0001))</f>
        <v>2.1850166388826898E-2</v>
      </c>
      <c r="D73" s="116"/>
      <c r="E73" s="57">
        <f t="shared" si="99"/>
        <v>2.6179051474514839E-2</v>
      </c>
      <c r="F73" s="116"/>
      <c r="G73" s="57">
        <f t="shared" si="99"/>
        <v>0.19334510870536384</v>
      </c>
      <c r="I73" s="57">
        <f t="shared" ref="I73:K73" si="100">SQRT(I71*(I60*0.0001))</f>
        <v>0.19334510870536384</v>
      </c>
      <c r="J73" s="57"/>
      <c r="K73" s="57">
        <f t="shared" si="100"/>
        <v>0.19334510870536384</v>
      </c>
      <c r="L73" s="57"/>
      <c r="N73" s="57">
        <f t="shared" ref="N73" si="101">SQRT(N71*(N60*0.0001))</f>
        <v>0.19334510870536384</v>
      </c>
      <c r="O73" s="116"/>
      <c r="AQ73" s="12"/>
      <c r="AR73" s="12"/>
      <c r="AS73" s="12"/>
      <c r="AT73" s="12"/>
      <c r="AU73" s="12"/>
      <c r="AW73" s="12"/>
      <c r="AX73" s="12"/>
      <c r="AY73" s="12"/>
      <c r="AZ73" s="12"/>
      <c r="BA73" s="12"/>
    </row>
    <row r="74" spans="1:53" ht="13" customHeight="1" x14ac:dyDescent="0.15">
      <c r="A74" s="28" t="s">
        <v>89</v>
      </c>
      <c r="B74" s="14" t="s">
        <v>35</v>
      </c>
      <c r="C74" s="58">
        <v>0</v>
      </c>
      <c r="D74" s="222" t="s">
        <v>154</v>
      </c>
      <c r="E74" s="59">
        <v>0</v>
      </c>
      <c r="F74" s="222" t="s">
        <v>171</v>
      </c>
      <c r="G74" s="59">
        <f t="shared" ref="G74:G77" si="102">G72</f>
        <v>2.2436920279126797E-2</v>
      </c>
      <c r="H74" s="225" t="s">
        <v>182</v>
      </c>
      <c r="I74" s="59">
        <f t="shared" ref="I74:I75" si="103">I72</f>
        <v>2.2436920279126797E-2</v>
      </c>
      <c r="J74" s="201" t="s">
        <v>183</v>
      </c>
      <c r="K74" s="59">
        <f>I74</f>
        <v>2.2436920279126797E-2</v>
      </c>
      <c r="L74" s="201" t="s">
        <v>183</v>
      </c>
      <c r="M74" s="205" t="s">
        <v>90</v>
      </c>
      <c r="N74" s="59">
        <f t="shared" ref="N74:N75" si="104">N72</f>
        <v>2.2436920279126797E-2</v>
      </c>
      <c r="O74" s="201" t="s">
        <v>183</v>
      </c>
      <c r="AQ74" s="12"/>
      <c r="AR74" s="12"/>
      <c r="AS74" s="12"/>
      <c r="AT74" s="12"/>
      <c r="AU74" s="12"/>
      <c r="AW74" s="12"/>
      <c r="AX74" s="12"/>
      <c r="AY74" s="12"/>
      <c r="AZ74" s="12"/>
      <c r="BA74" s="12"/>
    </row>
    <row r="75" spans="1:53" ht="13" x14ac:dyDescent="0.15">
      <c r="A75" s="28" t="s">
        <v>91</v>
      </c>
      <c r="B75" s="14" t="s">
        <v>35</v>
      </c>
      <c r="C75" s="58">
        <v>0</v>
      </c>
      <c r="D75" s="223"/>
      <c r="E75" s="60">
        <v>0</v>
      </c>
      <c r="F75" s="223"/>
      <c r="G75" s="60">
        <f t="shared" si="102"/>
        <v>0.19334510870536384</v>
      </c>
      <c r="H75" s="226"/>
      <c r="I75" s="60">
        <f t="shared" si="103"/>
        <v>0.19334510870536384</v>
      </c>
      <c r="J75" s="202"/>
      <c r="K75" s="59">
        <f>I75</f>
        <v>0.19334510870536384</v>
      </c>
      <c r="L75" s="202"/>
      <c r="M75" s="206"/>
      <c r="N75" s="60">
        <f t="shared" si="104"/>
        <v>0.19334510870536384</v>
      </c>
      <c r="O75" s="202"/>
      <c r="AQ75" s="12"/>
      <c r="AR75" s="12"/>
      <c r="AS75" s="12"/>
      <c r="AT75" s="12"/>
      <c r="AU75" s="12"/>
      <c r="AW75" s="12"/>
      <c r="AX75" s="12"/>
      <c r="AY75" s="12"/>
      <c r="AZ75" s="12"/>
      <c r="BA75" s="12"/>
    </row>
    <row r="76" spans="1:53" ht="13" customHeight="1" x14ac:dyDescent="0.15">
      <c r="A76" s="28" t="s">
        <v>92</v>
      </c>
      <c r="B76" s="14" t="s">
        <v>35</v>
      </c>
      <c r="C76" s="58">
        <f t="shared" ref="C76:C77" si="105">C74</f>
        <v>0</v>
      </c>
      <c r="D76" s="223"/>
      <c r="E76" s="59">
        <v>0</v>
      </c>
      <c r="F76" s="223"/>
      <c r="G76" s="59">
        <f t="shared" si="102"/>
        <v>2.2436920279126797E-2</v>
      </c>
      <c r="H76" s="226"/>
      <c r="I76" s="87">
        <f>I72/4</f>
        <v>5.6092300697816993E-3</v>
      </c>
      <c r="J76" s="203" t="s">
        <v>184</v>
      </c>
      <c r="K76" s="87">
        <f>K72/4</f>
        <v>5.6092300697816993E-3</v>
      </c>
      <c r="L76" s="203" t="s">
        <v>184</v>
      </c>
      <c r="M76" s="206"/>
      <c r="N76" s="87">
        <f>N72/4</f>
        <v>5.6092300697816993E-3</v>
      </c>
      <c r="O76" s="203" t="s">
        <v>184</v>
      </c>
      <c r="AQ76" s="12"/>
      <c r="AR76" s="12"/>
      <c r="AS76" s="12"/>
      <c r="AT76" s="12"/>
      <c r="AU76" s="12"/>
      <c r="AW76" s="12"/>
      <c r="AX76" s="12"/>
      <c r="AY76" s="12"/>
      <c r="AZ76" s="12"/>
      <c r="BA76" s="12"/>
    </row>
    <row r="77" spans="1:53" ht="13" x14ac:dyDescent="0.15">
      <c r="A77" s="28" t="s">
        <v>93</v>
      </c>
      <c r="B77" s="14" t="s">
        <v>35</v>
      </c>
      <c r="C77" s="58">
        <f t="shared" si="105"/>
        <v>0</v>
      </c>
      <c r="D77" s="224"/>
      <c r="E77" s="60">
        <v>0</v>
      </c>
      <c r="F77" s="224"/>
      <c r="G77" s="60">
        <f t="shared" si="102"/>
        <v>0.19334510870536384</v>
      </c>
      <c r="H77" s="227"/>
      <c r="I77" s="87">
        <f>I73/4</f>
        <v>4.833627717634096E-2</v>
      </c>
      <c r="J77" s="204"/>
      <c r="K77" s="87">
        <f>K73/4</f>
        <v>4.833627717634096E-2</v>
      </c>
      <c r="L77" s="204"/>
      <c r="M77" s="206"/>
      <c r="N77" s="87">
        <f>N73/4</f>
        <v>4.833627717634096E-2</v>
      </c>
      <c r="O77" s="204"/>
      <c r="AQ77" s="12"/>
      <c r="AR77" s="12"/>
      <c r="AS77" s="12"/>
      <c r="AT77" s="12"/>
      <c r="AU77" s="12"/>
      <c r="AW77" s="12"/>
      <c r="AX77" s="12"/>
      <c r="AY77" s="12"/>
      <c r="AZ77" s="12"/>
      <c r="BA77" s="12"/>
    </row>
    <row r="78" spans="1:53" ht="13" x14ac:dyDescent="0.15">
      <c r="A78" s="14" t="s">
        <v>94</v>
      </c>
      <c r="B78" s="14" t="s">
        <v>35</v>
      </c>
      <c r="C78" s="56">
        <f t="shared" ref="C78:G79" si="106">(C72^2+C74^2+C76^2)^0.5</f>
        <v>1.0416658110268954E-2</v>
      </c>
      <c r="D78" s="115"/>
      <c r="E78" s="56">
        <f t="shared" si="106"/>
        <v>1.2480373101442281E-2</v>
      </c>
      <c r="F78" s="115"/>
      <c r="G78" s="56">
        <f t="shared" si="106"/>
        <v>3.8861885888820086E-2</v>
      </c>
      <c r="H78" s="115"/>
      <c r="I78" s="56">
        <f t="shared" ref="I78:K79" si="107">(I72^2+I74^2+I76^2)^0.5</f>
        <v>3.2222573534705853E-2</v>
      </c>
      <c r="J78" s="56"/>
      <c r="K78" s="56">
        <f t="shared" si="107"/>
        <v>3.2222573534705853E-2</v>
      </c>
      <c r="L78" s="56"/>
      <c r="N78" s="56">
        <f t="shared" ref="N78" si="108">(N72^2+N74^2+N76^2)^0.5</f>
        <v>3.2222573534705853E-2</v>
      </c>
      <c r="O78" s="115"/>
      <c r="AQ78" s="12"/>
      <c r="AR78" s="12"/>
      <c r="AS78" s="12"/>
      <c r="AT78" s="12"/>
      <c r="AU78" s="12"/>
      <c r="AW78" s="12"/>
      <c r="AX78" s="12"/>
      <c r="AY78" s="12"/>
      <c r="AZ78" s="12"/>
      <c r="BA78" s="12"/>
    </row>
    <row r="79" spans="1:53" ht="13" x14ac:dyDescent="0.15">
      <c r="A79" s="14" t="s">
        <v>95</v>
      </c>
      <c r="B79" s="14" t="s">
        <v>35</v>
      </c>
      <c r="C79" s="56">
        <f t="shared" si="106"/>
        <v>2.1850166388826898E-2</v>
      </c>
      <c r="D79" s="115"/>
      <c r="E79" s="56">
        <f t="shared" si="106"/>
        <v>2.6179051474514839E-2</v>
      </c>
      <c r="F79" s="115"/>
      <c r="G79" s="56">
        <f t="shared" si="106"/>
        <v>0.3348835516726178</v>
      </c>
      <c r="H79" s="115"/>
      <c r="I79" s="56">
        <f t="shared" si="107"/>
        <v>0.27767077233991694</v>
      </c>
      <c r="J79" s="56"/>
      <c r="K79" s="56">
        <f t="shared" si="107"/>
        <v>0.27767077233991694</v>
      </c>
      <c r="L79" s="56"/>
      <c r="N79" s="56">
        <f t="shared" ref="N79" si="109">(N73^2+N75^2+N77^2)^0.5</f>
        <v>0.27767077233991694</v>
      </c>
      <c r="O79" s="115"/>
      <c r="AQ79" s="12"/>
      <c r="AR79" s="12"/>
      <c r="AS79" s="12"/>
      <c r="AT79" s="12"/>
      <c r="AU79" s="12"/>
      <c r="AW79" s="12"/>
      <c r="AX79" s="12"/>
      <c r="AY79" s="12"/>
      <c r="AZ79" s="12"/>
      <c r="BA79" s="12"/>
    </row>
    <row r="80" spans="1:53" ht="13" x14ac:dyDescent="0.15">
      <c r="A80" s="14" t="s">
        <v>96</v>
      </c>
      <c r="B80" s="79" t="s">
        <v>166</v>
      </c>
      <c r="C80" s="35">
        <f t="shared" ref="C80:G80" si="110">(2*PI())*(300000000/C51)/(C60*0.000001)*C78^2</f>
        <v>586523060.46611893</v>
      </c>
      <c r="D80" s="103"/>
      <c r="E80" s="35">
        <f t="shared" si="110"/>
        <v>2523413167.121675</v>
      </c>
      <c r="F80" s="103"/>
      <c r="G80" s="35">
        <f t="shared" si="110"/>
        <v>28434637971.397438</v>
      </c>
      <c r="H80" s="103"/>
      <c r="I80" s="35">
        <f t="shared" ref="I80:K80" si="111">(2*PI())*(300000000/I51)/(I60*0.000001)*I78^2</f>
        <v>19548813605.335743</v>
      </c>
      <c r="J80" s="35"/>
      <c r="K80" s="35">
        <f t="shared" si="111"/>
        <v>19548813605.335743</v>
      </c>
      <c r="L80" s="35"/>
      <c r="N80" s="35">
        <f t="shared" ref="N80" si="112">(2*PI())*(300000000/N51)/(N60*0.000001)*N78^2</f>
        <v>19548813605.335743</v>
      </c>
      <c r="O80" s="103"/>
      <c r="AQ80" s="12"/>
      <c r="AR80" s="12"/>
      <c r="AS80" s="12"/>
      <c r="AT80" s="12"/>
      <c r="AU80" s="12"/>
      <c r="AW80" s="12"/>
      <c r="AX80" s="12"/>
      <c r="AY80" s="12"/>
      <c r="AZ80" s="12"/>
      <c r="BA80" s="12"/>
    </row>
    <row r="81" spans="1:53" ht="13" x14ac:dyDescent="0.15">
      <c r="A81" s="14" t="s">
        <v>97</v>
      </c>
      <c r="B81" s="79" t="s">
        <v>166</v>
      </c>
      <c r="C81" s="35">
        <f t="shared" ref="C81:G81" si="113">(2*PI())*(300000000/C52)/(C60*0.000001)*C79^2</f>
        <v>2273475101.0448608</v>
      </c>
      <c r="D81" s="103"/>
      <c r="E81" s="35">
        <f t="shared" si="113"/>
        <v>9548595424.3884144</v>
      </c>
      <c r="F81" s="103"/>
      <c r="G81" s="35">
        <f t="shared" si="113"/>
        <v>1953121791352.1758</v>
      </c>
      <c r="H81" s="103"/>
      <c r="I81" s="35">
        <f t="shared" ref="I81:K81" si="114">(2*PI())*(300000000/I52)/(I60*0.000001)*I79^2</f>
        <v>1342771231554.6208</v>
      </c>
      <c r="J81" s="35"/>
      <c r="K81" s="35">
        <f t="shared" si="114"/>
        <v>1342771231554.6208</v>
      </c>
      <c r="L81" s="35"/>
      <c r="N81" s="35">
        <f t="shared" ref="N81" si="115">(2*PI())*(300000000/N52)/(N60*0.000001)*N79^2</f>
        <v>1342771231554.6208</v>
      </c>
      <c r="O81" s="103"/>
      <c r="AQ81" s="12"/>
      <c r="AR81" s="12"/>
      <c r="AS81" s="12"/>
      <c r="AT81" s="12"/>
      <c r="AU81" s="12"/>
      <c r="AW81" s="12"/>
      <c r="AX81" s="12"/>
      <c r="AY81" s="12"/>
      <c r="AZ81" s="12"/>
      <c r="BA81" s="12"/>
    </row>
    <row r="82" spans="1:53" ht="13" x14ac:dyDescent="0.15">
      <c r="A82" s="30" t="s">
        <v>98</v>
      </c>
      <c r="B82" s="14" t="s">
        <v>35</v>
      </c>
      <c r="C82" s="61">
        <f>C53/C80</f>
        <v>1120759.953298714</v>
      </c>
      <c r="D82" s="117"/>
      <c r="E82" s="61">
        <f t="shared" ref="C82:G83" si="116">E53/E80</f>
        <v>780754.12476989056</v>
      </c>
      <c r="F82" s="117"/>
      <c r="G82" s="61">
        <f t="shared" si="116"/>
        <v>80523.321449039897</v>
      </c>
      <c r="H82" s="117"/>
      <c r="I82" s="61">
        <f t="shared" ref="I82:K83" si="117">I53/I80</f>
        <v>117124.83119860345</v>
      </c>
      <c r="J82" s="61"/>
      <c r="K82" s="61">
        <f t="shared" si="117"/>
        <v>117124.83119860345</v>
      </c>
      <c r="L82" s="61"/>
      <c r="N82" s="61">
        <f t="shared" ref="N82" si="118">N53/N80</f>
        <v>117124.83119860345</v>
      </c>
      <c r="O82" s="207" t="s">
        <v>224</v>
      </c>
      <c r="AQ82" s="12"/>
      <c r="AR82" s="12"/>
      <c r="AS82" s="12"/>
      <c r="AT82" s="12"/>
      <c r="AU82" s="12"/>
      <c r="AW82" s="12"/>
      <c r="AX82" s="12"/>
      <c r="AY82" s="12"/>
      <c r="AZ82" s="12"/>
      <c r="BA82" s="12"/>
    </row>
    <row r="83" spans="1:53" ht="13" x14ac:dyDescent="0.15">
      <c r="A83" s="30" t="s">
        <v>99</v>
      </c>
      <c r="B83" s="14" t="s">
        <v>35</v>
      </c>
      <c r="C83" s="61">
        <f t="shared" si="116"/>
        <v>509436.34240850643</v>
      </c>
      <c r="D83" s="117"/>
      <c r="E83" s="61">
        <f t="shared" si="116"/>
        <v>354888.2385317685</v>
      </c>
      <c r="F83" s="117"/>
      <c r="G83" s="61">
        <f t="shared" si="116"/>
        <v>2168.7614576941405</v>
      </c>
      <c r="H83" s="117"/>
      <c r="I83" s="61">
        <f t="shared" si="117"/>
        <v>3154.5621202823863</v>
      </c>
      <c r="J83" s="61"/>
      <c r="K83" s="61">
        <f t="shared" si="117"/>
        <v>3154.5621202823863</v>
      </c>
      <c r="L83" s="61"/>
      <c r="N83" s="61">
        <f t="shared" ref="N83" si="119">N54/N81</f>
        <v>3154.5621202823863</v>
      </c>
      <c r="O83" s="208"/>
      <c r="AQ83" s="12"/>
      <c r="AR83" s="12"/>
      <c r="AS83" s="12"/>
      <c r="AT83" s="12"/>
      <c r="AU83" s="12"/>
      <c r="AW83" s="12"/>
      <c r="AX83" s="12"/>
      <c r="AY83" s="12"/>
      <c r="AZ83" s="12"/>
      <c r="BA83" s="12"/>
    </row>
    <row r="84" spans="1:53" ht="12" x14ac:dyDescent="0.15">
      <c r="C84" s="11"/>
      <c r="D84" s="88"/>
      <c r="E84" s="11"/>
      <c r="F84" s="88"/>
      <c r="G84" s="11"/>
      <c r="H84" s="88"/>
      <c r="I84" s="11"/>
      <c r="J84" s="11"/>
      <c r="K84" s="11"/>
      <c r="L84" s="11"/>
      <c r="N84" s="11"/>
      <c r="O84" s="88"/>
      <c r="AQ84" s="12"/>
      <c r="AR84" s="12"/>
      <c r="AS84" s="12"/>
      <c r="AT84" s="12"/>
      <c r="AU84" s="12"/>
      <c r="AW84" s="12"/>
      <c r="AX84" s="12"/>
      <c r="AY84" s="12"/>
      <c r="AZ84" s="12"/>
      <c r="BA84" s="12"/>
    </row>
    <row r="85" spans="1:53" ht="13" x14ac:dyDescent="0.15">
      <c r="A85" s="53" t="s">
        <v>100</v>
      </c>
      <c r="C85" s="11"/>
      <c r="D85" s="88"/>
      <c r="E85" s="11"/>
      <c r="F85" s="88"/>
      <c r="G85" s="11"/>
      <c r="H85" s="88"/>
      <c r="I85" s="11"/>
      <c r="J85" s="11"/>
      <c r="K85" s="11"/>
      <c r="L85" s="11"/>
      <c r="N85" s="11"/>
      <c r="O85" s="88"/>
      <c r="AQ85" s="12"/>
      <c r="AR85" s="12"/>
      <c r="AS85" s="12"/>
      <c r="AT85" s="12"/>
      <c r="AU85" s="12"/>
      <c r="AW85" s="12"/>
      <c r="AX85" s="12"/>
      <c r="AY85" s="12"/>
      <c r="AZ85" s="12"/>
      <c r="BA85" s="12"/>
    </row>
    <row r="86" spans="1:53" ht="13" x14ac:dyDescent="0.15">
      <c r="A86" s="62" t="s">
        <v>101</v>
      </c>
      <c r="B86" s="62" t="s">
        <v>35</v>
      </c>
      <c r="C86" s="63">
        <f t="shared" ref="C86:G87" si="120">C11</f>
        <v>1</v>
      </c>
      <c r="D86" s="118"/>
      <c r="E86" s="63">
        <f t="shared" si="120"/>
        <v>2.1</v>
      </c>
      <c r="F86" s="118"/>
      <c r="G86" s="63">
        <f t="shared" si="120"/>
        <v>3</v>
      </c>
      <c r="H86" s="118"/>
      <c r="I86" s="63">
        <f t="shared" ref="I86:K87" si="121">I11</f>
        <v>3</v>
      </c>
      <c r="J86" s="63"/>
      <c r="K86" s="63">
        <f t="shared" si="121"/>
        <v>3</v>
      </c>
      <c r="L86" s="63"/>
      <c r="N86" s="63">
        <f t="shared" ref="N86" si="122">N11</f>
        <v>1</v>
      </c>
      <c r="O86" s="118"/>
      <c r="AQ86" s="12"/>
      <c r="AR86" s="12"/>
      <c r="AS86" s="12"/>
      <c r="AT86" s="12"/>
      <c r="AU86" s="12"/>
      <c r="AW86" s="12"/>
      <c r="AX86" s="12"/>
      <c r="AY86" s="12"/>
      <c r="AZ86" s="12"/>
      <c r="BA86" s="12"/>
    </row>
    <row r="87" spans="1:53" ht="13" x14ac:dyDescent="0.15">
      <c r="A87" s="62" t="s">
        <v>102</v>
      </c>
      <c r="B87" s="62" t="s">
        <v>35</v>
      </c>
      <c r="C87" s="63">
        <f t="shared" si="120"/>
        <v>1</v>
      </c>
      <c r="D87" s="118"/>
      <c r="E87" s="63">
        <f t="shared" si="120"/>
        <v>2.1</v>
      </c>
      <c r="F87" s="118"/>
      <c r="G87" s="63">
        <f t="shared" si="120"/>
        <v>3</v>
      </c>
      <c r="H87" s="118"/>
      <c r="I87" s="63">
        <f>I12</f>
        <v>3</v>
      </c>
      <c r="J87" s="63"/>
      <c r="K87" s="63">
        <f t="shared" si="121"/>
        <v>3</v>
      </c>
      <c r="L87" s="63"/>
      <c r="N87" s="63">
        <f>N12</f>
        <v>10</v>
      </c>
      <c r="O87" s="118"/>
      <c r="AQ87" s="12"/>
      <c r="AR87" s="12"/>
      <c r="AS87" s="12"/>
      <c r="AT87" s="12"/>
      <c r="AU87" s="12"/>
      <c r="AW87" s="12"/>
      <c r="AX87" s="12"/>
      <c r="AY87" s="12"/>
      <c r="AZ87" s="12"/>
      <c r="BA87" s="12"/>
    </row>
    <row r="88" spans="1:53" ht="13" x14ac:dyDescent="0.15">
      <c r="A88" s="14" t="s">
        <v>103</v>
      </c>
      <c r="B88" s="14" t="s">
        <v>35</v>
      </c>
      <c r="C88" s="57">
        <f t="shared" ref="C88:G89" si="123">SQRT(C11)*C78</f>
        <v>1.0416658110268954E-2</v>
      </c>
      <c r="D88" s="116"/>
      <c r="E88" s="57">
        <f t="shared" si="123"/>
        <v>1.8085778854600883E-2</v>
      </c>
      <c r="F88" s="116"/>
      <c r="G88" s="57">
        <f t="shared" si="123"/>
        <v>6.7310760837380385E-2</v>
      </c>
      <c r="H88" s="116"/>
      <c r="I88" s="57">
        <f t="shared" ref="I88:K89" si="124">SQRT(I11)*I78</f>
        <v>5.5811134512734804E-2</v>
      </c>
      <c r="J88" s="57"/>
      <c r="K88" s="57">
        <f t="shared" si="124"/>
        <v>5.5811134512734804E-2</v>
      </c>
      <c r="L88" s="57"/>
      <c r="N88" s="57">
        <f t="shared" ref="N88" si="125">SQRT(N11)*N78</f>
        <v>3.2222573534705853E-2</v>
      </c>
      <c r="O88" s="116"/>
      <c r="AQ88" s="12"/>
      <c r="AR88" s="12"/>
      <c r="AS88" s="12"/>
      <c r="AT88" s="12"/>
      <c r="AU88" s="12"/>
      <c r="AW88" s="12"/>
      <c r="AX88" s="12"/>
      <c r="AY88" s="12"/>
      <c r="AZ88" s="12"/>
      <c r="BA88" s="12"/>
    </row>
    <row r="89" spans="1:53" ht="13" x14ac:dyDescent="0.15">
      <c r="A89" s="79" t="s">
        <v>147</v>
      </c>
      <c r="B89" s="14" t="s">
        <v>35</v>
      </c>
      <c r="C89" s="57">
        <f t="shared" si="123"/>
        <v>2.1850166388826898E-2</v>
      </c>
      <c r="D89" s="116"/>
      <c r="E89" s="57">
        <f t="shared" si="123"/>
        <v>3.7937049777508072E-2</v>
      </c>
      <c r="F89" s="116"/>
      <c r="G89" s="57">
        <f t="shared" si="123"/>
        <v>0.58003532611609143</v>
      </c>
      <c r="H89" s="116"/>
      <c r="I89" s="57">
        <f>SQRT(I12)*I79</f>
        <v>0.48093988546962696</v>
      </c>
      <c r="J89" s="57"/>
      <c r="K89" s="57">
        <f t="shared" si="124"/>
        <v>0.48093988546962696</v>
      </c>
      <c r="L89" s="57"/>
      <c r="N89" s="57">
        <f>SQRT(N12)*N79</f>
        <v>0.87807208025221928</v>
      </c>
      <c r="O89" s="116"/>
      <c r="AQ89" s="12"/>
      <c r="AR89" s="12"/>
      <c r="AS89" s="12"/>
      <c r="AT89" s="12"/>
      <c r="AU89" s="12"/>
      <c r="AW89" s="12"/>
      <c r="AX89" s="12"/>
      <c r="AY89" s="12"/>
      <c r="AZ89" s="12"/>
      <c r="BA89" s="12"/>
    </row>
    <row r="90" spans="1:53" ht="13" x14ac:dyDescent="0.15">
      <c r="A90" s="79" t="s">
        <v>240</v>
      </c>
      <c r="B90" s="79" t="s">
        <v>166</v>
      </c>
      <c r="C90" s="35">
        <f>C80*(1+C11)</f>
        <v>1173046120.9322379</v>
      </c>
      <c r="D90" s="115"/>
      <c r="E90" s="35">
        <f>E80*(1+E11)</f>
        <v>7822580818.0771923</v>
      </c>
      <c r="F90" s="103"/>
      <c r="G90" s="35">
        <f>G80*(1+G11)</f>
        <v>113738551885.58975</v>
      </c>
      <c r="H90" s="103"/>
      <c r="I90" s="35">
        <f>I80*(1+I11)</f>
        <v>78195254421.342972</v>
      </c>
      <c r="J90" s="35"/>
      <c r="K90" s="35">
        <f t="shared" ref="K90" si="126">(300000000/K61)/(K69*0.000001)*K88 *  (2*PI())</f>
        <v>5026709259946.9248</v>
      </c>
      <c r="L90" s="35"/>
      <c r="N90" s="35">
        <f>N80*(1+N11)</f>
        <v>39097627210.671486</v>
      </c>
      <c r="O90" s="115"/>
      <c r="AQ90" s="12"/>
      <c r="AR90" s="12"/>
      <c r="AS90" s="12"/>
      <c r="AT90" s="12"/>
      <c r="AU90" s="12"/>
      <c r="AW90" s="12"/>
      <c r="AX90" s="12"/>
      <c r="AY90" s="12"/>
      <c r="AZ90" s="12"/>
      <c r="BA90" s="12"/>
    </row>
    <row r="91" spans="1:53" ht="13" x14ac:dyDescent="0.15">
      <c r="A91" s="79" t="s">
        <v>239</v>
      </c>
      <c r="B91" s="79" t="s">
        <v>166</v>
      </c>
      <c r="C91" s="35">
        <f>C81*(1+C12)</f>
        <v>4546950202.0897217</v>
      </c>
      <c r="D91" s="115"/>
      <c r="E91" s="35">
        <f>E81*(1+E12)</f>
        <v>29600645815.604084</v>
      </c>
      <c r="F91" s="103"/>
      <c r="G91" s="35">
        <f>G81*(1+G12)</f>
        <v>7812487165408.7031</v>
      </c>
      <c r="H91" s="103"/>
      <c r="I91" s="35">
        <f>I81*(1+I12)</f>
        <v>5371084926218.4834</v>
      </c>
      <c r="J91" s="35"/>
      <c r="K91" s="35">
        <f t="shared" ref="K91" si="127">(300000000/K62)/(K69*0.000001)*K89 *  (2*PI())</f>
        <v>21658267627729.012</v>
      </c>
      <c r="L91" s="35"/>
      <c r="N91" s="35">
        <f>N81*(1+N12)</f>
        <v>14770483547100.83</v>
      </c>
      <c r="O91" s="115"/>
      <c r="AQ91" s="12"/>
      <c r="AR91" s="12"/>
      <c r="AS91" s="12"/>
      <c r="AT91" s="12"/>
      <c r="AU91" s="12"/>
      <c r="AW91" s="12"/>
      <c r="AX91" s="12"/>
      <c r="AY91" s="12"/>
      <c r="AZ91" s="12"/>
      <c r="BA91" s="12"/>
    </row>
    <row r="92" spans="1:53" ht="12" customHeight="1" x14ac:dyDescent="0.15">
      <c r="A92" s="79" t="s">
        <v>241</v>
      </c>
      <c r="B92" s="79" t="s">
        <v>167</v>
      </c>
      <c r="C92" s="140">
        <f>C90/(2*PI())*0.000001</f>
        <v>186.6960886211389</v>
      </c>
      <c r="D92" s="215" t="s">
        <v>188</v>
      </c>
      <c r="E92" s="140">
        <f>E90/(2*PI())*0.000001</f>
        <v>1245.0024049328276</v>
      </c>
      <c r="F92" s="103"/>
      <c r="G92" s="140">
        <f>G90/(2*PI())*0.000001</f>
        <v>18102.052752705622</v>
      </c>
      <c r="H92" s="103"/>
      <c r="I92" s="140">
        <f>I90/(2*PI())*0.000001</f>
        <v>12445.161267485119</v>
      </c>
      <c r="J92" s="35"/>
      <c r="K92" s="140">
        <f>K90/(2*PI())*0.000001</f>
        <v>800025.62620635622</v>
      </c>
      <c r="L92" s="35"/>
      <c r="N92" s="140">
        <f>N90/(2*PI())*0.000001</f>
        <v>6222.5806337425593</v>
      </c>
      <c r="O92" s="215"/>
      <c r="AQ92" s="12"/>
      <c r="AR92" s="12"/>
      <c r="AS92" s="12"/>
      <c r="AT92" s="12"/>
      <c r="AU92" s="12"/>
      <c r="AW92" s="12"/>
      <c r="AX92" s="12"/>
      <c r="AY92" s="12"/>
      <c r="AZ92" s="12"/>
      <c r="BA92" s="12"/>
    </row>
    <row r="93" spans="1:53" ht="13" x14ac:dyDescent="0.15">
      <c r="A93" s="79" t="s">
        <v>242</v>
      </c>
      <c r="B93" s="79" t="s">
        <v>167</v>
      </c>
      <c r="C93" s="140">
        <f>C91/(2*PI())*0.000001</f>
        <v>723.66960065527167</v>
      </c>
      <c r="D93" s="216"/>
      <c r="E93" s="140">
        <f>E91/(2*PI())*0.000001</f>
        <v>4711.0891002658173</v>
      </c>
      <c r="F93" s="103"/>
      <c r="G93" s="140">
        <f>G91/(2*PI())*0.000001</f>
        <v>1243395.9502167848</v>
      </c>
      <c r="H93" s="103"/>
      <c r="I93" s="140">
        <f>I91/(2*PI())*0.000001</f>
        <v>854834.71577403962</v>
      </c>
      <c r="J93" s="35"/>
      <c r="K93" s="140">
        <f>K91/(2*PI())*0.000001</f>
        <v>3447020.3517602501</v>
      </c>
      <c r="L93" s="35"/>
      <c r="N93" s="140">
        <f>N91/(2*PI())*0.000001</f>
        <v>2350795.4683786086</v>
      </c>
      <c r="O93" s="216"/>
      <c r="AQ93" s="12"/>
      <c r="AR93" s="12"/>
      <c r="AS93" s="12"/>
      <c r="AT93" s="12"/>
      <c r="AU93" s="12"/>
      <c r="AW93" s="12"/>
      <c r="AX93" s="12"/>
      <c r="AY93" s="12"/>
      <c r="AZ93" s="12"/>
      <c r="BA93" s="12"/>
    </row>
    <row r="94" spans="1:53" ht="12" customHeight="1" x14ac:dyDescent="0.15">
      <c r="A94" s="45" t="s">
        <v>104</v>
      </c>
      <c r="B94" s="64">
        <v>590000</v>
      </c>
      <c r="C94" s="266">
        <f>C82/(1+C11)</f>
        <v>560379.97664935701</v>
      </c>
      <c r="D94" s="217" t="s">
        <v>168</v>
      </c>
      <c r="E94" s="61">
        <f>E82/(1+E11)</f>
        <v>251856.16928060984</v>
      </c>
      <c r="F94" s="117"/>
      <c r="G94" s="61">
        <f>G82/(1+G11)</f>
        <v>20130.830362259974</v>
      </c>
      <c r="H94" s="117"/>
      <c r="I94" s="61">
        <f t="shared" ref="I94:K95" si="128">I82/(1+I11)</f>
        <v>29281.207799650863</v>
      </c>
      <c r="J94" s="61"/>
      <c r="K94" s="61">
        <f t="shared" si="128"/>
        <v>29281.207799650863</v>
      </c>
      <c r="L94" s="61"/>
      <c r="N94" s="61">
        <f t="shared" ref="N94" si="129">N82/(1+N11)</f>
        <v>58562.415599301727</v>
      </c>
      <c r="O94" s="207" t="s">
        <v>225</v>
      </c>
      <c r="AQ94" s="12"/>
      <c r="AR94" s="12"/>
      <c r="AS94" s="12"/>
      <c r="AT94" s="12"/>
      <c r="AU94" s="12"/>
      <c r="AW94" s="12"/>
      <c r="AX94" s="12"/>
      <c r="AY94" s="12"/>
      <c r="AZ94" s="12"/>
      <c r="BA94" s="12"/>
    </row>
    <row r="95" spans="1:53" ht="13" x14ac:dyDescent="0.15">
      <c r="A95" s="45" t="s">
        <v>105</v>
      </c>
      <c r="B95" s="64">
        <v>250000</v>
      </c>
      <c r="C95" s="266">
        <f>C83/(1+C12)</f>
        <v>254718.17120425322</v>
      </c>
      <c r="D95" s="218"/>
      <c r="E95" s="61">
        <f>E83/(1+E12)</f>
        <v>114480.07694573177</v>
      </c>
      <c r="F95" s="117"/>
      <c r="G95" s="61">
        <f>G83/(1+G12)</f>
        <v>542.19036442353513</v>
      </c>
      <c r="H95" s="117"/>
      <c r="I95" s="61">
        <f>I83/(1+I12)</f>
        <v>788.64053007059658</v>
      </c>
      <c r="J95" s="61"/>
      <c r="K95" s="61">
        <f t="shared" si="128"/>
        <v>788.64053007059658</v>
      </c>
      <c r="L95" s="61"/>
      <c r="N95" s="61">
        <f>N83/(1+N12)</f>
        <v>286.77837457112605</v>
      </c>
      <c r="O95" s="208"/>
      <c r="AQ95" s="12"/>
      <c r="AR95" s="12"/>
      <c r="AS95" s="12"/>
      <c r="AT95" s="12"/>
      <c r="AU95" s="12"/>
      <c r="AW95" s="12"/>
      <c r="AX95" s="12"/>
      <c r="AY95" s="12"/>
      <c r="AZ95" s="12"/>
      <c r="BA95" s="12"/>
    </row>
    <row r="96" spans="1:53" ht="12" x14ac:dyDescent="0.15">
      <c r="C96" s="11"/>
      <c r="D96" s="88"/>
      <c r="E96" s="11"/>
      <c r="F96" s="88"/>
      <c r="G96" s="11"/>
      <c r="H96" s="88"/>
      <c r="I96" s="11"/>
      <c r="J96" s="11"/>
      <c r="K96" s="11"/>
      <c r="L96" s="11"/>
      <c r="N96" s="11"/>
      <c r="O96" s="88"/>
      <c r="AQ96" s="12"/>
      <c r="AR96" s="12"/>
      <c r="AS96" s="12"/>
      <c r="AT96" s="12"/>
      <c r="AU96" s="12"/>
      <c r="AW96" s="12"/>
      <c r="AX96" s="12"/>
      <c r="AY96" s="12"/>
      <c r="AZ96" s="12"/>
      <c r="BA96" s="12"/>
    </row>
    <row r="97" spans="1:53" ht="13" x14ac:dyDescent="0.15">
      <c r="A97" s="53" t="s">
        <v>106</v>
      </c>
      <c r="O97" s="94"/>
      <c r="AQ97" s="12"/>
      <c r="AR97" s="12"/>
      <c r="AS97" s="12"/>
      <c r="AT97" s="12"/>
      <c r="AU97" s="12"/>
      <c r="AW97" s="12"/>
      <c r="AX97" s="12"/>
      <c r="AY97" s="12"/>
      <c r="AZ97" s="12"/>
      <c r="BA97" s="12"/>
    </row>
    <row r="98" spans="1:53" ht="13" x14ac:dyDescent="0.15">
      <c r="A98" s="65" t="s">
        <v>107</v>
      </c>
      <c r="B98" s="66" t="s">
        <v>63</v>
      </c>
      <c r="C98" s="67">
        <v>0.1</v>
      </c>
      <c r="D98" s="119"/>
      <c r="E98" s="67">
        <f>C98</f>
        <v>0.1</v>
      </c>
      <c r="F98" s="119"/>
      <c r="G98" s="67">
        <f>E98</f>
        <v>0.1</v>
      </c>
      <c r="H98" s="119"/>
      <c r="I98" s="67">
        <f>G98</f>
        <v>0.1</v>
      </c>
      <c r="J98" s="67"/>
      <c r="K98" s="67">
        <f>I98</f>
        <v>0.1</v>
      </c>
      <c r="L98" s="67"/>
      <c r="M98" s="219" t="s">
        <v>108</v>
      </c>
      <c r="N98" s="67">
        <v>0</v>
      </c>
      <c r="O98" s="119"/>
      <c r="AQ98" s="12"/>
      <c r="AR98" s="12"/>
      <c r="AS98" s="12"/>
      <c r="AT98" s="12"/>
      <c r="AU98" s="12"/>
      <c r="AW98" s="12"/>
      <c r="AX98" s="12"/>
      <c r="AY98" s="12"/>
      <c r="AZ98" s="12"/>
      <c r="BA98" s="12"/>
    </row>
    <row r="99" spans="1:53" ht="13" x14ac:dyDescent="0.15">
      <c r="A99" s="65" t="s">
        <v>109</v>
      </c>
      <c r="B99" s="66" t="s">
        <v>67</v>
      </c>
      <c r="C99" s="68">
        <f>(2*PI())*300000000/(C51*C61)*(1/C50-1/(C50+C98))*1000000000</f>
        <v>188493694.57928941</v>
      </c>
      <c r="D99" s="120"/>
      <c r="E99" s="68">
        <f>(2*PI())*300000000/(E52*E61)*(1/E50-1/(E50+E98))*1000000000</f>
        <v>1455913671.8347869</v>
      </c>
      <c r="F99" s="120"/>
      <c r="G99" s="68">
        <f>(2*PI())*300000000/(G52*G61)*(1/G50-1/(G50+G98))*1000000000</f>
        <v>2115009725.9762104</v>
      </c>
      <c r="H99" s="120"/>
      <c r="I99" s="68">
        <f>(2*PI())*300000000/(I52*I61)*(1/I50-1/(I50+I98))*1000000000</f>
        <v>2115009725.9762104</v>
      </c>
      <c r="J99" s="68"/>
      <c r="K99" s="68">
        <f>(2*PI())*300000000/(K52*K61)*(1/K50-1/(K50+K98))*1000000000</f>
        <v>2115009725.9762104</v>
      </c>
      <c r="L99" s="68"/>
      <c r="M99" s="206"/>
      <c r="N99" s="68">
        <f>(2*PI())*300000000/(N52*N61)*(1/N50-1/(N50+N98))*1000000000</f>
        <v>0</v>
      </c>
      <c r="O99" s="120"/>
      <c r="AQ99" s="12"/>
      <c r="AR99" s="12"/>
      <c r="AS99" s="12"/>
      <c r="AT99" s="12"/>
      <c r="AU99" s="12"/>
      <c r="AW99" s="12"/>
      <c r="AX99" s="12"/>
      <c r="AY99" s="12"/>
      <c r="AZ99" s="12"/>
      <c r="BA99" s="12"/>
    </row>
    <row r="100" spans="1:53" ht="13" x14ac:dyDescent="0.15">
      <c r="A100" s="14" t="s">
        <v>110</v>
      </c>
      <c r="B100" s="14"/>
      <c r="C100" s="35">
        <f>C99/C90</f>
        <v>0.16068736873661077</v>
      </c>
      <c r="D100" s="97"/>
      <c r="E100" s="26">
        <f t="shared" ref="C100:G100" si="130">E99/E80</f>
        <v>0.57696206503331804</v>
      </c>
      <c r="F100" s="97"/>
      <c r="G100" s="26">
        <f t="shared" si="130"/>
        <v>7.4381454341135286E-2</v>
      </c>
      <c r="H100" s="97"/>
      <c r="I100" s="26">
        <f t="shared" ref="I100:K100" si="131">I99/I80</f>
        <v>0.10819120631437858</v>
      </c>
      <c r="J100" s="26"/>
      <c r="K100" s="26">
        <f t="shared" si="131"/>
        <v>0.10819120631437858</v>
      </c>
      <c r="L100" s="26"/>
      <c r="M100" s="206"/>
      <c r="N100" s="26">
        <f t="shared" ref="N100" si="132">N99/N80</f>
        <v>0</v>
      </c>
      <c r="O100" s="97"/>
      <c r="AQ100" s="12"/>
      <c r="AR100" s="12"/>
      <c r="AS100" s="12"/>
      <c r="AT100" s="12"/>
      <c r="AU100" s="12"/>
      <c r="AW100" s="12"/>
      <c r="AX100" s="12"/>
      <c r="AY100" s="12"/>
      <c r="AZ100" s="12"/>
      <c r="BA100" s="12"/>
    </row>
    <row r="101" spans="1:53" ht="13" x14ac:dyDescent="0.15">
      <c r="A101" s="65" t="s">
        <v>111</v>
      </c>
      <c r="B101" s="66" t="s">
        <v>63</v>
      </c>
      <c r="C101" s="78">
        <f>C98/2</f>
        <v>0.05</v>
      </c>
      <c r="D101" s="121"/>
      <c r="E101" s="78">
        <f>E98/2</f>
        <v>0.05</v>
      </c>
      <c r="F101" s="121"/>
      <c r="G101" s="78">
        <f>G98/2</f>
        <v>0.05</v>
      </c>
      <c r="H101" s="121"/>
      <c r="I101" s="78">
        <f>I98/2</f>
        <v>0.05</v>
      </c>
      <c r="J101" s="78"/>
      <c r="K101" s="78">
        <f>K98/2</f>
        <v>0.05</v>
      </c>
      <c r="L101" s="67"/>
      <c r="M101" s="206"/>
      <c r="N101" s="78">
        <f>N98/2</f>
        <v>0</v>
      </c>
      <c r="O101" s="121"/>
      <c r="AQ101" s="12"/>
      <c r="AR101" s="12"/>
      <c r="AS101" s="12"/>
      <c r="AT101" s="12"/>
      <c r="AU101" s="12"/>
      <c r="AW101" s="12"/>
      <c r="AX101" s="12"/>
      <c r="AY101" s="12"/>
      <c r="AZ101" s="12"/>
      <c r="BA101" s="12"/>
    </row>
    <row r="102" spans="1:53" ht="13" x14ac:dyDescent="0.15">
      <c r="A102" s="65" t="s">
        <v>112</v>
      </c>
      <c r="B102" s="66" t="s">
        <v>67</v>
      </c>
      <c r="C102" s="68">
        <f>(2*PI())*300000000/(C52*C62)*(2/C50-2/(C50+C101))*1000000000</f>
        <v>83029662.7207257</v>
      </c>
      <c r="D102" s="120"/>
      <c r="E102" s="68">
        <f t="shared" ref="C102:G102" si="133">(2*PI())*300000000/(E51*E61)*(2/E50-2/(E50+E101))*1000000000</f>
        <v>1693113068.9089661</v>
      </c>
      <c r="F102" s="120"/>
      <c r="G102" s="68">
        <f t="shared" si="133"/>
        <v>2286753881.9668932</v>
      </c>
      <c r="H102" s="120"/>
      <c r="I102" s="68">
        <f t="shared" ref="I102:K102" si="134">(2*PI())*300000000/(I51*I61)*(2/I50-2/(I50+I101))*1000000000</f>
        <v>2286753881.9668932</v>
      </c>
      <c r="J102" s="68"/>
      <c r="K102" s="68">
        <f t="shared" si="134"/>
        <v>2286753881.9668932</v>
      </c>
      <c r="L102" s="68"/>
      <c r="M102" s="206"/>
      <c r="N102" s="68">
        <f t="shared" ref="N102" si="135">(2*PI())*300000000/(N51*N61)*(2/N50-2/(N50+N101))*1000000000</f>
        <v>0</v>
      </c>
      <c r="O102" s="120"/>
      <c r="AQ102" s="12"/>
      <c r="AR102" s="12"/>
      <c r="AS102" s="12"/>
      <c r="AT102" s="12"/>
      <c r="AU102" s="12"/>
      <c r="AW102" s="12"/>
      <c r="AX102" s="12"/>
      <c r="AY102" s="12"/>
      <c r="AZ102" s="12"/>
      <c r="BA102" s="12"/>
    </row>
    <row r="103" spans="1:53" ht="13" x14ac:dyDescent="0.15">
      <c r="A103" s="14" t="s">
        <v>113</v>
      </c>
      <c r="B103" s="14"/>
      <c r="C103" s="35">
        <f>C102/C91</f>
        <v>1.8260517276517851E-2</v>
      </c>
      <c r="D103" s="97"/>
      <c r="E103" s="26">
        <f t="shared" ref="C103:G103" si="136">E102/E81</f>
        <v>0.17731540542439619</v>
      </c>
      <c r="F103" s="97"/>
      <c r="G103" s="26">
        <f t="shared" si="136"/>
        <v>1.1708199110224144E-3</v>
      </c>
      <c r="H103" s="97"/>
      <c r="I103" s="26">
        <f t="shared" ref="I103:K103" si="137">I102/I81</f>
        <v>1.7030107796689666E-3</v>
      </c>
      <c r="J103" s="26"/>
      <c r="K103" s="26">
        <f t="shared" si="137"/>
        <v>1.7030107796689666E-3</v>
      </c>
      <c r="L103" s="26"/>
      <c r="M103" s="206"/>
      <c r="N103" s="26">
        <f t="shared" ref="N103" si="138">N102/N81</f>
        <v>0</v>
      </c>
      <c r="O103" s="97"/>
      <c r="AQ103" s="12"/>
      <c r="AR103" s="12"/>
      <c r="AS103" s="12"/>
      <c r="AT103" s="12"/>
      <c r="AU103" s="12"/>
      <c r="AW103" s="12"/>
      <c r="AX103" s="12"/>
      <c r="AY103" s="12"/>
      <c r="AZ103" s="12"/>
      <c r="BA103" s="12"/>
    </row>
    <row r="104" spans="1:53" ht="13" x14ac:dyDescent="0.15">
      <c r="A104" s="45" t="s">
        <v>114</v>
      </c>
      <c r="B104" s="64"/>
      <c r="C104" s="61">
        <f t="shared" ref="C104:G104" si="139">C82/(1+C11+C100^2)</f>
        <v>553237.56066467601</v>
      </c>
      <c r="D104" s="117"/>
      <c r="E104" s="61">
        <f t="shared" si="139"/>
        <v>227433.79801940446</v>
      </c>
      <c r="F104" s="117"/>
      <c r="G104" s="61">
        <f t="shared" si="139"/>
        <v>20103.024859656511</v>
      </c>
      <c r="H104" s="117"/>
      <c r="I104" s="61">
        <f t="shared" ref="I104:K104" si="140">I82/(1+I11+I100^2)</f>
        <v>29195.771213490345</v>
      </c>
      <c r="J104" s="61"/>
      <c r="K104" s="61">
        <f t="shared" si="140"/>
        <v>29195.771213490345</v>
      </c>
      <c r="L104" s="61"/>
      <c r="N104" s="61">
        <f t="shared" ref="N104" si="141">N82/(1+N11+N100^2)</f>
        <v>58562.415599301727</v>
      </c>
      <c r="O104" s="117"/>
      <c r="AQ104" s="12"/>
      <c r="AR104" s="12"/>
      <c r="AS104" s="12"/>
      <c r="AT104" s="12"/>
      <c r="AU104" s="12"/>
      <c r="AW104" s="12"/>
      <c r="AX104" s="12"/>
      <c r="AY104" s="12"/>
      <c r="AZ104" s="12"/>
      <c r="BA104" s="12"/>
    </row>
    <row r="105" spans="1:53" ht="13" x14ac:dyDescent="0.15">
      <c r="A105" s="45" t="s">
        <v>115</v>
      </c>
      <c r="B105" s="64"/>
      <c r="C105" s="61">
        <f t="shared" ref="C105:G105" si="142">C83/(1+C12+C103^2)</f>
        <v>254675.71084316517</v>
      </c>
      <c r="D105" s="117"/>
      <c r="E105" s="61">
        <f t="shared" si="142"/>
        <v>113330.65720361588</v>
      </c>
      <c r="F105" s="117"/>
      <c r="G105" s="61">
        <f t="shared" si="142"/>
        <v>542.19017861234965</v>
      </c>
      <c r="H105" s="117"/>
      <c r="I105" s="61">
        <f>I83/(1+I12+I103^2)</f>
        <v>788.63995825818154</v>
      </c>
      <c r="J105" s="61"/>
      <c r="K105" s="61">
        <f t="shared" ref="K105" si="143">K83/(1+K12+K103^2)</f>
        <v>788.63995825818154</v>
      </c>
      <c r="L105" s="61"/>
      <c r="N105" s="61">
        <f>N83/(1+N12+N103^2)</f>
        <v>286.77837457112605</v>
      </c>
      <c r="O105" s="117"/>
      <c r="AQ105" s="12"/>
      <c r="AR105" s="12"/>
      <c r="AS105" s="12"/>
      <c r="AT105" s="12"/>
      <c r="AU105" s="12"/>
      <c r="AW105" s="12"/>
      <c r="AX105" s="12"/>
      <c r="AY105" s="12"/>
      <c r="AZ105" s="12"/>
      <c r="BA105" s="12"/>
    </row>
    <row r="106" spans="1:53" ht="12" x14ac:dyDescent="0.15">
      <c r="C106" s="11"/>
      <c r="D106" s="88"/>
      <c r="E106" s="11"/>
      <c r="F106" s="88"/>
      <c r="G106" s="11"/>
      <c r="H106" s="88"/>
      <c r="I106" s="11"/>
      <c r="J106" s="11"/>
      <c r="K106" s="11"/>
      <c r="L106" s="11"/>
      <c r="N106" s="11"/>
      <c r="O106" s="88"/>
      <c r="AQ106" s="12"/>
      <c r="AR106" s="12"/>
      <c r="AS106" s="12"/>
      <c r="AT106" s="12"/>
      <c r="AU106" s="12"/>
      <c r="AW106" s="12"/>
      <c r="AX106" s="12"/>
      <c r="AY106" s="12"/>
      <c r="AZ106" s="12"/>
      <c r="BA106" s="12"/>
    </row>
    <row r="107" spans="1:53" ht="12" x14ac:dyDescent="0.15">
      <c r="C107" s="11"/>
      <c r="D107" s="88"/>
      <c r="E107" s="11"/>
      <c r="F107" s="88"/>
      <c r="G107" s="11"/>
      <c r="H107" s="88"/>
      <c r="I107" s="11"/>
      <c r="J107" s="11"/>
      <c r="K107" s="11"/>
      <c r="L107" s="11"/>
      <c r="AQ107" s="12"/>
      <c r="AR107" s="12"/>
      <c r="AS107" s="12"/>
      <c r="AT107" s="12"/>
      <c r="AU107" s="12"/>
      <c r="AW107" s="12"/>
      <c r="AX107" s="12"/>
      <c r="AY107" s="12"/>
      <c r="AZ107" s="12"/>
      <c r="BA107" s="12"/>
    </row>
    <row r="108" spans="1:53" ht="12" x14ac:dyDescent="0.15">
      <c r="C108" s="11"/>
      <c r="D108" s="88"/>
      <c r="E108" s="11"/>
      <c r="F108" s="88"/>
      <c r="G108" s="11"/>
      <c r="H108" s="88"/>
      <c r="I108" s="11"/>
      <c r="J108" s="11"/>
      <c r="K108" s="11"/>
      <c r="L108" s="11"/>
      <c r="AQ108" s="12"/>
      <c r="AR108" s="12"/>
      <c r="AS108" s="12"/>
      <c r="AT108" s="12"/>
      <c r="AU108" s="12"/>
      <c r="AW108" s="12"/>
      <c r="AX108" s="12"/>
      <c r="AY108" s="12"/>
      <c r="AZ108" s="12"/>
      <c r="BA108" s="12"/>
    </row>
    <row r="109" spans="1:53" ht="12" x14ac:dyDescent="0.15">
      <c r="C109" s="11"/>
      <c r="D109" s="88"/>
      <c r="E109" s="11"/>
      <c r="F109" s="88"/>
      <c r="G109" s="11"/>
      <c r="H109" s="88"/>
      <c r="I109" s="11"/>
      <c r="J109" s="11"/>
      <c r="K109" s="11"/>
      <c r="L109" s="11"/>
      <c r="AQ109" s="12"/>
      <c r="AR109" s="12"/>
      <c r="AS109" s="12"/>
      <c r="AT109" s="12"/>
      <c r="AU109" s="12"/>
      <c r="AW109" s="12"/>
      <c r="AX109" s="12"/>
      <c r="AY109" s="12"/>
      <c r="AZ109" s="12"/>
      <c r="BA109" s="12"/>
    </row>
    <row r="110" spans="1:53" ht="12" x14ac:dyDescent="0.15">
      <c r="C110" s="11"/>
      <c r="D110" s="88"/>
      <c r="E110" s="11"/>
      <c r="F110" s="88"/>
      <c r="G110" s="11"/>
      <c r="H110" s="88"/>
      <c r="I110" s="11"/>
      <c r="J110" s="11"/>
      <c r="K110" s="11"/>
      <c r="L110" s="11"/>
      <c r="AQ110" s="12"/>
      <c r="AR110" s="12"/>
      <c r="AS110" s="12"/>
      <c r="AT110" s="12"/>
      <c r="AU110" s="12"/>
      <c r="AW110" s="12"/>
      <c r="AX110" s="12"/>
      <c r="AY110" s="12"/>
      <c r="AZ110" s="12"/>
      <c r="BA110" s="12"/>
    </row>
    <row r="111" spans="1:53" ht="12" x14ac:dyDescent="0.15">
      <c r="C111" s="11"/>
      <c r="D111" s="88"/>
      <c r="E111" s="11"/>
      <c r="F111" s="88"/>
      <c r="G111" s="11"/>
      <c r="H111" s="88"/>
      <c r="I111" s="11"/>
      <c r="J111" s="11"/>
      <c r="K111" s="11"/>
      <c r="L111" s="11"/>
      <c r="AQ111" s="12"/>
      <c r="AR111" s="12"/>
      <c r="AS111" s="12"/>
      <c r="AT111" s="12"/>
      <c r="AU111" s="12"/>
      <c r="AW111" s="12"/>
      <c r="AX111" s="12"/>
      <c r="AY111" s="12"/>
      <c r="AZ111" s="12"/>
      <c r="BA111" s="12"/>
    </row>
    <row r="112" spans="1:53" ht="12" x14ac:dyDescent="0.15">
      <c r="C112" s="11"/>
      <c r="D112" s="88"/>
      <c r="E112" s="11"/>
      <c r="F112" s="88"/>
      <c r="G112" s="11"/>
      <c r="H112" s="88"/>
      <c r="I112" s="11"/>
      <c r="J112" s="11"/>
      <c r="K112" s="11"/>
      <c r="L112" s="11"/>
      <c r="AQ112" s="12"/>
      <c r="AR112" s="12"/>
      <c r="AS112" s="12"/>
      <c r="AT112" s="12"/>
      <c r="AU112" s="12"/>
      <c r="AW112" s="12"/>
      <c r="AX112" s="12"/>
      <c r="AY112" s="12"/>
      <c r="AZ112" s="12"/>
      <c r="BA112" s="12"/>
    </row>
    <row r="113" spans="3:53" ht="12" x14ac:dyDescent="0.15">
      <c r="C113" s="11"/>
      <c r="D113" s="88"/>
      <c r="E113" s="11"/>
      <c r="F113" s="88"/>
      <c r="G113" s="11"/>
      <c r="H113" s="88"/>
      <c r="I113" s="11"/>
      <c r="J113" s="11"/>
      <c r="K113" s="11"/>
      <c r="L113" s="11"/>
      <c r="AQ113" s="12"/>
      <c r="AR113" s="12"/>
      <c r="AS113" s="12"/>
      <c r="AT113" s="12"/>
      <c r="AU113" s="12"/>
      <c r="AW113" s="12"/>
      <c r="AX113" s="12"/>
      <c r="AY113" s="12"/>
      <c r="AZ113" s="12"/>
      <c r="BA113" s="12"/>
    </row>
    <row r="114" spans="3:53" ht="12" x14ac:dyDescent="0.15">
      <c r="C114" s="11"/>
      <c r="D114" s="88"/>
      <c r="E114" s="11"/>
      <c r="F114" s="88"/>
      <c r="G114" s="11"/>
      <c r="H114" s="88"/>
      <c r="I114" s="11"/>
      <c r="J114" s="11"/>
      <c r="K114" s="11"/>
      <c r="L114" s="11"/>
      <c r="AQ114" s="12"/>
      <c r="AR114" s="12"/>
      <c r="AS114" s="12"/>
      <c r="AT114" s="12"/>
      <c r="AU114" s="12"/>
      <c r="AW114" s="12"/>
      <c r="AX114" s="12"/>
      <c r="AY114" s="12"/>
      <c r="AZ114" s="12"/>
      <c r="BA114" s="12"/>
    </row>
    <row r="115" spans="3:53" ht="12" x14ac:dyDescent="0.15">
      <c r="C115" s="11"/>
      <c r="D115" s="88"/>
      <c r="E115" s="11"/>
      <c r="F115" s="88"/>
      <c r="G115" s="11"/>
      <c r="H115" s="88"/>
      <c r="I115" s="11"/>
      <c r="J115" s="11"/>
      <c r="K115" s="11"/>
      <c r="L115" s="11"/>
      <c r="AQ115" s="12"/>
      <c r="AR115" s="12"/>
      <c r="AS115" s="12"/>
      <c r="AT115" s="12"/>
      <c r="AU115" s="12"/>
      <c r="AW115" s="12"/>
      <c r="AX115" s="12"/>
      <c r="AY115" s="12"/>
      <c r="AZ115" s="12"/>
      <c r="BA115" s="12"/>
    </row>
    <row r="116" spans="3:53" ht="12" x14ac:dyDescent="0.15">
      <c r="C116" s="11"/>
      <c r="D116" s="88"/>
      <c r="E116" s="11"/>
      <c r="F116" s="88"/>
      <c r="G116" s="11"/>
      <c r="H116" s="88"/>
      <c r="I116" s="11"/>
      <c r="J116" s="11"/>
      <c r="K116" s="11"/>
      <c r="L116" s="11"/>
      <c r="AQ116" s="12"/>
      <c r="AR116" s="12"/>
      <c r="AS116" s="12"/>
      <c r="AT116" s="12"/>
      <c r="AU116" s="12"/>
      <c r="AW116" s="12"/>
      <c r="AX116" s="12"/>
      <c r="AY116" s="12"/>
      <c r="AZ116" s="12"/>
      <c r="BA116" s="12"/>
    </row>
    <row r="117" spans="3:53" ht="12" x14ac:dyDescent="0.15">
      <c r="C117" s="11"/>
      <c r="D117" s="88"/>
      <c r="E117" s="11"/>
      <c r="F117" s="88"/>
      <c r="G117" s="11"/>
      <c r="H117" s="88"/>
      <c r="I117" s="11"/>
      <c r="J117" s="11"/>
      <c r="K117" s="11"/>
      <c r="L117" s="11"/>
      <c r="AQ117" s="12"/>
      <c r="AR117" s="12"/>
      <c r="AS117" s="12"/>
      <c r="AT117" s="12"/>
      <c r="AU117" s="12"/>
      <c r="AW117" s="12"/>
      <c r="AX117" s="12"/>
      <c r="AY117" s="12"/>
      <c r="AZ117" s="12"/>
      <c r="BA117" s="12"/>
    </row>
    <row r="118" spans="3:53" ht="12" x14ac:dyDescent="0.15">
      <c r="C118" s="11"/>
      <c r="D118" s="88"/>
      <c r="E118" s="11"/>
      <c r="F118" s="88"/>
      <c r="G118" s="11"/>
      <c r="H118" s="88"/>
      <c r="I118" s="11"/>
      <c r="J118" s="11"/>
      <c r="K118" s="11"/>
      <c r="L118" s="11"/>
      <c r="AQ118" s="12"/>
      <c r="AR118" s="12"/>
      <c r="AS118" s="12"/>
      <c r="AT118" s="12"/>
      <c r="AU118" s="12"/>
      <c r="AW118" s="12"/>
      <c r="AX118" s="12"/>
      <c r="AY118" s="12"/>
      <c r="AZ118" s="12"/>
      <c r="BA118" s="12"/>
    </row>
    <row r="119" spans="3:53" ht="12" x14ac:dyDescent="0.15">
      <c r="C119" s="11"/>
      <c r="D119" s="88"/>
      <c r="E119" s="11"/>
      <c r="F119" s="88"/>
      <c r="G119" s="11"/>
      <c r="H119" s="88"/>
      <c r="I119" s="11"/>
      <c r="J119" s="11"/>
      <c r="K119" s="11"/>
      <c r="L119" s="11"/>
      <c r="AQ119" s="12"/>
      <c r="AR119" s="12"/>
      <c r="AS119" s="12"/>
      <c r="AT119" s="12"/>
      <c r="AU119" s="12"/>
      <c r="AW119" s="12"/>
      <c r="AX119" s="12"/>
      <c r="AY119" s="12"/>
      <c r="AZ119" s="12"/>
      <c r="BA119" s="12"/>
    </row>
    <row r="120" spans="3:53" ht="12" x14ac:dyDescent="0.15">
      <c r="C120" s="11"/>
      <c r="D120" s="88"/>
      <c r="E120" s="11"/>
      <c r="F120" s="88"/>
      <c r="G120" s="11"/>
      <c r="H120" s="88"/>
      <c r="I120" s="11"/>
      <c r="J120" s="11"/>
      <c r="K120" s="11"/>
      <c r="L120" s="11"/>
      <c r="AQ120" s="12"/>
      <c r="AR120" s="12"/>
      <c r="AS120" s="12"/>
      <c r="AT120" s="12"/>
      <c r="AU120" s="12"/>
      <c r="AW120" s="12"/>
      <c r="AX120" s="12"/>
      <c r="AY120" s="12"/>
      <c r="AZ120" s="12"/>
      <c r="BA120" s="12"/>
    </row>
    <row r="121" spans="3:53" ht="12" x14ac:dyDescent="0.15">
      <c r="C121" s="11"/>
      <c r="D121" s="88"/>
      <c r="E121" s="11"/>
      <c r="F121" s="88"/>
      <c r="G121" s="11"/>
      <c r="H121" s="88"/>
      <c r="I121" s="11"/>
      <c r="J121" s="11"/>
      <c r="K121" s="11"/>
      <c r="L121" s="11"/>
      <c r="AQ121" s="12"/>
      <c r="AR121" s="12"/>
      <c r="AS121" s="12"/>
      <c r="AT121" s="12"/>
      <c r="AU121" s="12"/>
      <c r="AW121" s="12"/>
      <c r="AX121" s="12"/>
      <c r="AY121" s="12"/>
      <c r="AZ121" s="12"/>
      <c r="BA121" s="12"/>
    </row>
    <row r="122" spans="3:53" ht="12" x14ac:dyDescent="0.15">
      <c r="C122" s="11"/>
      <c r="D122" s="88"/>
      <c r="E122" s="11"/>
      <c r="F122" s="88"/>
      <c r="G122" s="11"/>
      <c r="H122" s="88"/>
      <c r="I122" s="11"/>
      <c r="J122" s="11"/>
      <c r="K122" s="11"/>
      <c r="L122" s="11"/>
      <c r="AQ122" s="12"/>
      <c r="AR122" s="12"/>
      <c r="AS122" s="12"/>
      <c r="AT122" s="12"/>
      <c r="AU122" s="12"/>
      <c r="AW122" s="12"/>
      <c r="AX122" s="12"/>
      <c r="AY122" s="12"/>
      <c r="AZ122" s="12"/>
      <c r="BA122" s="12"/>
    </row>
    <row r="123" spans="3:53" ht="12" x14ac:dyDescent="0.15">
      <c r="C123" s="11"/>
      <c r="D123" s="88"/>
      <c r="E123" s="11"/>
      <c r="F123" s="88"/>
      <c r="G123" s="11"/>
      <c r="H123" s="88"/>
      <c r="I123" s="11"/>
      <c r="J123" s="11"/>
      <c r="K123" s="11"/>
      <c r="L123" s="11"/>
      <c r="AQ123" s="12"/>
      <c r="AR123" s="12"/>
      <c r="AS123" s="12"/>
      <c r="AT123" s="12"/>
      <c r="AU123" s="12"/>
      <c r="AW123" s="12"/>
      <c r="AX123" s="12"/>
      <c r="AY123" s="12"/>
      <c r="AZ123" s="12"/>
      <c r="BA123" s="12"/>
    </row>
    <row r="124" spans="3:53" ht="12" x14ac:dyDescent="0.15">
      <c r="C124" s="11"/>
      <c r="D124" s="88"/>
      <c r="E124" s="11"/>
      <c r="F124" s="88"/>
      <c r="G124" s="11"/>
      <c r="H124" s="88"/>
      <c r="I124" s="11"/>
      <c r="J124" s="11"/>
      <c r="K124" s="11"/>
      <c r="L124" s="11"/>
      <c r="AQ124" s="12"/>
      <c r="AR124" s="12"/>
      <c r="AS124" s="12"/>
      <c r="AT124" s="12"/>
      <c r="AU124" s="12"/>
      <c r="AW124" s="12"/>
      <c r="AX124" s="12"/>
      <c r="AY124" s="12"/>
      <c r="AZ124" s="12"/>
      <c r="BA124" s="12"/>
    </row>
    <row r="125" spans="3:53" ht="12" x14ac:dyDescent="0.15">
      <c r="C125" s="11"/>
      <c r="D125" s="88"/>
      <c r="E125" s="11"/>
      <c r="F125" s="88"/>
      <c r="G125" s="11"/>
      <c r="H125" s="88"/>
      <c r="I125" s="11"/>
      <c r="J125" s="11"/>
      <c r="K125" s="11"/>
      <c r="L125" s="11"/>
      <c r="AQ125" s="12"/>
      <c r="AR125" s="12"/>
      <c r="AS125" s="12"/>
      <c r="AT125" s="12"/>
      <c r="AU125" s="12"/>
      <c r="AW125" s="12"/>
      <c r="AX125" s="12"/>
      <c r="AY125" s="12"/>
      <c r="AZ125" s="12"/>
      <c r="BA125" s="12"/>
    </row>
    <row r="126" spans="3:53" ht="12" x14ac:dyDescent="0.15">
      <c r="C126" s="11"/>
      <c r="D126" s="88"/>
      <c r="E126" s="11"/>
      <c r="F126" s="88"/>
      <c r="G126" s="11"/>
      <c r="H126" s="88"/>
      <c r="I126" s="11"/>
      <c r="J126" s="11"/>
      <c r="K126" s="11"/>
      <c r="L126" s="11"/>
      <c r="AQ126" s="12"/>
      <c r="AR126" s="12"/>
      <c r="AS126" s="12"/>
      <c r="AT126" s="12"/>
      <c r="AU126" s="12"/>
      <c r="AW126" s="12"/>
      <c r="AX126" s="12"/>
      <c r="AY126" s="12"/>
      <c r="AZ126" s="12"/>
      <c r="BA126" s="12"/>
    </row>
    <row r="127" spans="3:53" ht="12" x14ac:dyDescent="0.15">
      <c r="C127" s="11"/>
      <c r="D127" s="88"/>
      <c r="E127" s="11"/>
      <c r="F127" s="88"/>
      <c r="G127" s="11"/>
      <c r="H127" s="88"/>
      <c r="I127" s="11"/>
      <c r="J127" s="11"/>
      <c r="K127" s="11"/>
      <c r="L127" s="11"/>
      <c r="AQ127" s="12"/>
      <c r="AR127" s="12"/>
      <c r="AS127" s="12"/>
      <c r="AT127" s="12"/>
      <c r="AU127" s="12"/>
      <c r="AW127" s="12"/>
      <c r="AX127" s="12"/>
      <c r="AY127" s="12"/>
      <c r="AZ127" s="12"/>
      <c r="BA127" s="12"/>
    </row>
    <row r="128" spans="3:53" ht="12" x14ac:dyDescent="0.15">
      <c r="C128" s="11"/>
      <c r="D128" s="88"/>
      <c r="E128" s="11"/>
      <c r="F128" s="88"/>
      <c r="G128" s="11"/>
      <c r="H128" s="88"/>
      <c r="I128" s="11"/>
      <c r="J128" s="11"/>
      <c r="K128" s="11"/>
      <c r="L128" s="11"/>
      <c r="AQ128" s="12"/>
      <c r="AR128" s="12"/>
      <c r="AS128" s="12"/>
      <c r="AT128" s="12"/>
      <c r="AU128" s="12"/>
      <c r="AW128" s="12"/>
      <c r="AX128" s="12"/>
      <c r="AY128" s="12"/>
      <c r="AZ128" s="12"/>
      <c r="BA128" s="12"/>
    </row>
    <row r="129" spans="3:53" ht="12" x14ac:dyDescent="0.15">
      <c r="C129" s="11"/>
      <c r="D129" s="88"/>
      <c r="E129" s="11"/>
      <c r="F129" s="88"/>
      <c r="G129" s="11"/>
      <c r="H129" s="88"/>
      <c r="I129" s="11"/>
      <c r="J129" s="11"/>
      <c r="K129" s="11"/>
      <c r="L129" s="11"/>
      <c r="AQ129" s="12"/>
      <c r="AR129" s="12"/>
      <c r="AS129" s="12"/>
      <c r="AT129" s="12"/>
      <c r="AU129" s="12"/>
      <c r="AW129" s="12"/>
      <c r="AX129" s="12"/>
      <c r="AY129" s="12"/>
      <c r="AZ129" s="12"/>
      <c r="BA129" s="12"/>
    </row>
    <row r="130" spans="3:53" ht="12" x14ac:dyDescent="0.15">
      <c r="C130" s="11"/>
      <c r="D130" s="88"/>
      <c r="E130" s="11"/>
      <c r="F130" s="88"/>
      <c r="G130" s="11"/>
      <c r="H130" s="88"/>
      <c r="I130" s="11"/>
      <c r="J130" s="11"/>
      <c r="K130" s="11"/>
      <c r="L130" s="11"/>
      <c r="AQ130" s="12"/>
      <c r="AR130" s="12"/>
      <c r="AS130" s="12"/>
      <c r="AT130" s="12"/>
      <c r="AU130" s="12"/>
      <c r="AW130" s="12"/>
      <c r="AX130" s="12"/>
      <c r="AY130" s="12"/>
      <c r="AZ130" s="12"/>
      <c r="BA130" s="12"/>
    </row>
    <row r="131" spans="3:53" ht="12" x14ac:dyDescent="0.15">
      <c r="C131" s="11"/>
      <c r="D131" s="88"/>
      <c r="E131" s="11"/>
      <c r="F131" s="88"/>
      <c r="G131" s="11"/>
      <c r="H131" s="88"/>
      <c r="I131" s="11"/>
      <c r="J131" s="11"/>
      <c r="K131" s="11"/>
      <c r="L131" s="11"/>
      <c r="AQ131" s="12"/>
      <c r="AR131" s="12"/>
      <c r="AS131" s="12"/>
      <c r="AT131" s="12"/>
      <c r="AU131" s="12"/>
      <c r="AW131" s="12"/>
      <c r="AX131" s="12"/>
      <c r="AY131" s="12"/>
      <c r="AZ131" s="12"/>
      <c r="BA131" s="12"/>
    </row>
    <row r="132" spans="3:53" ht="12" x14ac:dyDescent="0.15">
      <c r="C132" s="11"/>
      <c r="D132" s="88"/>
      <c r="E132" s="11"/>
      <c r="F132" s="88"/>
      <c r="G132" s="11"/>
      <c r="H132" s="88"/>
      <c r="I132" s="11"/>
      <c r="J132" s="11"/>
      <c r="K132" s="11"/>
      <c r="L132" s="11"/>
      <c r="AQ132" s="12"/>
      <c r="AR132" s="12"/>
      <c r="AS132" s="12"/>
      <c r="AT132" s="12"/>
      <c r="AU132" s="12"/>
      <c r="AW132" s="12"/>
      <c r="AX132" s="12"/>
      <c r="AY132" s="12"/>
      <c r="AZ132" s="12"/>
      <c r="BA132" s="12"/>
    </row>
    <row r="133" spans="3:53" ht="12" x14ac:dyDescent="0.15">
      <c r="C133" s="11"/>
      <c r="D133" s="88"/>
      <c r="E133" s="11"/>
      <c r="F133" s="88"/>
      <c r="G133" s="11"/>
      <c r="H133" s="88"/>
      <c r="I133" s="11"/>
      <c r="J133" s="11"/>
      <c r="K133" s="11"/>
      <c r="L133" s="11"/>
      <c r="AQ133" s="12"/>
      <c r="AR133" s="12"/>
      <c r="AS133" s="12"/>
      <c r="AT133" s="12"/>
      <c r="AU133" s="12"/>
      <c r="AW133" s="12"/>
      <c r="AX133" s="12"/>
      <c r="AY133" s="12"/>
      <c r="AZ133" s="12"/>
      <c r="BA133" s="12"/>
    </row>
    <row r="134" spans="3:53" ht="12" x14ac:dyDescent="0.15">
      <c r="C134" s="11"/>
      <c r="D134" s="88"/>
      <c r="E134" s="11"/>
      <c r="F134" s="88"/>
      <c r="G134" s="11"/>
      <c r="H134" s="88"/>
      <c r="I134" s="11"/>
      <c r="J134" s="11"/>
      <c r="K134" s="11"/>
      <c r="L134" s="11"/>
      <c r="AQ134" s="12"/>
      <c r="AR134" s="12"/>
      <c r="AS134" s="12"/>
      <c r="AT134" s="12"/>
      <c r="AU134" s="12"/>
      <c r="AW134" s="12"/>
      <c r="AX134" s="12"/>
      <c r="AY134" s="12"/>
      <c r="AZ134" s="12"/>
      <c r="BA134" s="12"/>
    </row>
    <row r="135" spans="3:53" ht="12" x14ac:dyDescent="0.15">
      <c r="C135" s="11"/>
      <c r="D135" s="88"/>
      <c r="E135" s="11"/>
      <c r="F135" s="88"/>
      <c r="G135" s="11"/>
      <c r="H135" s="88"/>
      <c r="I135" s="11"/>
      <c r="J135" s="11"/>
      <c r="K135" s="11"/>
      <c r="L135" s="11"/>
      <c r="AQ135" s="12"/>
      <c r="AR135" s="12"/>
      <c r="AS135" s="12"/>
      <c r="AT135" s="12"/>
      <c r="AU135" s="12"/>
      <c r="AW135" s="12"/>
      <c r="AX135" s="12"/>
      <c r="AY135" s="12"/>
      <c r="AZ135" s="12"/>
      <c r="BA135" s="12"/>
    </row>
    <row r="136" spans="3:53" ht="12" x14ac:dyDescent="0.15">
      <c r="C136" s="11"/>
      <c r="D136" s="88"/>
      <c r="E136" s="11"/>
      <c r="F136" s="88"/>
      <c r="G136" s="11"/>
      <c r="H136" s="88"/>
      <c r="I136" s="11"/>
      <c r="J136" s="11"/>
      <c r="K136" s="11"/>
      <c r="L136" s="11"/>
      <c r="AQ136" s="12"/>
      <c r="AR136" s="12"/>
      <c r="AS136" s="12"/>
      <c r="AT136" s="12"/>
      <c r="AU136" s="12"/>
      <c r="AW136" s="12"/>
      <c r="AX136" s="12"/>
      <c r="AY136" s="12"/>
      <c r="AZ136" s="12"/>
      <c r="BA136" s="12"/>
    </row>
    <row r="137" spans="3:53" ht="12" x14ac:dyDescent="0.15">
      <c r="C137" s="11"/>
      <c r="D137" s="88"/>
      <c r="E137" s="11"/>
      <c r="F137" s="88"/>
      <c r="G137" s="11"/>
      <c r="H137" s="88"/>
      <c r="I137" s="11"/>
      <c r="J137" s="11"/>
      <c r="K137" s="11"/>
      <c r="L137" s="11"/>
      <c r="AQ137" s="12"/>
      <c r="AR137" s="12"/>
      <c r="AS137" s="12"/>
      <c r="AT137" s="12"/>
      <c r="AU137" s="12"/>
      <c r="AW137" s="12"/>
      <c r="AX137" s="12"/>
      <c r="AY137" s="12"/>
      <c r="AZ137" s="12"/>
      <c r="BA137" s="12"/>
    </row>
    <row r="138" spans="3:53" ht="12" x14ac:dyDescent="0.15">
      <c r="C138" s="11"/>
      <c r="D138" s="88"/>
      <c r="E138" s="11"/>
      <c r="F138" s="88"/>
      <c r="G138" s="11"/>
      <c r="H138" s="88"/>
      <c r="I138" s="11"/>
      <c r="J138" s="11"/>
      <c r="K138" s="11"/>
      <c r="L138" s="11"/>
      <c r="AQ138" s="12"/>
      <c r="AR138" s="12"/>
      <c r="AS138" s="12"/>
      <c r="AT138" s="12"/>
      <c r="AU138" s="12"/>
      <c r="AW138" s="12"/>
      <c r="AX138" s="12"/>
      <c r="AY138" s="12"/>
      <c r="AZ138" s="12"/>
      <c r="BA138" s="12"/>
    </row>
    <row r="139" spans="3:53" ht="12" x14ac:dyDescent="0.15">
      <c r="C139" s="11"/>
      <c r="D139" s="88"/>
      <c r="E139" s="11"/>
      <c r="F139" s="88"/>
      <c r="G139" s="11"/>
      <c r="H139" s="88"/>
      <c r="I139" s="11"/>
      <c r="J139" s="11"/>
      <c r="K139" s="11"/>
      <c r="L139" s="11"/>
      <c r="AQ139" s="12"/>
      <c r="AR139" s="12"/>
      <c r="AS139" s="12"/>
      <c r="AT139" s="12"/>
      <c r="AU139" s="12"/>
      <c r="AW139" s="12"/>
      <c r="AX139" s="12"/>
      <c r="AY139" s="12"/>
      <c r="AZ139" s="12"/>
      <c r="BA139" s="12"/>
    </row>
    <row r="140" spans="3:53" ht="12" x14ac:dyDescent="0.15">
      <c r="C140" s="11"/>
      <c r="D140" s="88"/>
      <c r="E140" s="11"/>
      <c r="F140" s="88"/>
      <c r="G140" s="11"/>
      <c r="H140" s="88"/>
      <c r="I140" s="11"/>
      <c r="J140" s="11"/>
      <c r="K140" s="11"/>
      <c r="L140" s="11"/>
      <c r="AQ140" s="12"/>
      <c r="AR140" s="12"/>
      <c r="AS140" s="12"/>
      <c r="AT140" s="12"/>
      <c r="AU140" s="12"/>
      <c r="AW140" s="12"/>
      <c r="AX140" s="12"/>
      <c r="AY140" s="12"/>
      <c r="AZ140" s="12"/>
      <c r="BA140" s="12"/>
    </row>
    <row r="141" spans="3:53" ht="12" x14ac:dyDescent="0.15">
      <c r="C141" s="11"/>
      <c r="D141" s="88"/>
      <c r="E141" s="11"/>
      <c r="F141" s="88"/>
      <c r="G141" s="11"/>
      <c r="H141" s="88"/>
      <c r="I141" s="11"/>
      <c r="J141" s="11"/>
      <c r="K141" s="11"/>
      <c r="L141" s="11"/>
      <c r="AQ141" s="12"/>
      <c r="AR141" s="12"/>
      <c r="AS141" s="12"/>
      <c r="AT141" s="12"/>
      <c r="AU141" s="12"/>
      <c r="AW141" s="12"/>
      <c r="AX141" s="12"/>
      <c r="AY141" s="12"/>
      <c r="AZ141" s="12"/>
      <c r="BA141" s="12"/>
    </row>
    <row r="142" spans="3:53" ht="12" x14ac:dyDescent="0.15">
      <c r="C142" s="11"/>
      <c r="D142" s="88"/>
      <c r="E142" s="11"/>
      <c r="F142" s="88"/>
      <c r="G142" s="11"/>
      <c r="H142" s="88"/>
      <c r="I142" s="11"/>
      <c r="J142" s="11"/>
      <c r="K142" s="11"/>
      <c r="L142" s="11"/>
      <c r="AQ142" s="12"/>
      <c r="AR142" s="12"/>
      <c r="AS142" s="12"/>
      <c r="AT142" s="12"/>
      <c r="AU142" s="12"/>
      <c r="AW142" s="12"/>
      <c r="AX142" s="12"/>
      <c r="AY142" s="12"/>
      <c r="AZ142" s="12"/>
      <c r="BA142" s="12"/>
    </row>
    <row r="143" spans="3:53" ht="12" x14ac:dyDescent="0.15">
      <c r="C143" s="11"/>
      <c r="D143" s="88"/>
      <c r="E143" s="11"/>
      <c r="F143" s="88"/>
      <c r="G143" s="11"/>
      <c r="H143" s="88"/>
      <c r="I143" s="11"/>
      <c r="J143" s="11"/>
      <c r="K143" s="11"/>
      <c r="L143" s="11"/>
      <c r="AQ143" s="12"/>
      <c r="AR143" s="12"/>
      <c r="AS143" s="12"/>
      <c r="AT143" s="12"/>
      <c r="AU143" s="12"/>
      <c r="AW143" s="12"/>
      <c r="AX143" s="12"/>
      <c r="AY143" s="12"/>
      <c r="AZ143" s="12"/>
      <c r="BA143" s="12"/>
    </row>
    <row r="144" spans="3:53" ht="12" x14ac:dyDescent="0.15">
      <c r="C144" s="11"/>
      <c r="D144" s="88"/>
      <c r="E144" s="11"/>
      <c r="F144" s="88"/>
      <c r="G144" s="11"/>
      <c r="H144" s="88"/>
      <c r="I144" s="11"/>
      <c r="J144" s="11"/>
      <c r="K144" s="11"/>
      <c r="L144" s="11"/>
      <c r="AQ144" s="12"/>
      <c r="AR144" s="12"/>
      <c r="AS144" s="12"/>
      <c r="AT144" s="12"/>
      <c r="AU144" s="12"/>
      <c r="AW144" s="12"/>
      <c r="AX144" s="12"/>
      <c r="AY144" s="12"/>
      <c r="AZ144" s="12"/>
      <c r="BA144" s="12"/>
    </row>
    <row r="145" spans="3:53" ht="12" x14ac:dyDescent="0.15">
      <c r="C145" s="11"/>
      <c r="D145" s="88"/>
      <c r="E145" s="11"/>
      <c r="F145" s="88"/>
      <c r="G145" s="11"/>
      <c r="H145" s="88"/>
      <c r="I145" s="11"/>
      <c r="J145" s="11"/>
      <c r="K145" s="11"/>
      <c r="L145" s="11"/>
      <c r="AQ145" s="12"/>
      <c r="AR145" s="12"/>
      <c r="AS145" s="12"/>
      <c r="AT145" s="12"/>
      <c r="AU145" s="12"/>
      <c r="AW145" s="12"/>
      <c r="AX145" s="12"/>
      <c r="AY145" s="12"/>
      <c r="AZ145" s="12"/>
      <c r="BA145" s="12"/>
    </row>
    <row r="146" spans="3:53" ht="12" x14ac:dyDescent="0.15">
      <c r="C146" s="11"/>
      <c r="D146" s="88"/>
      <c r="E146" s="11"/>
      <c r="F146" s="88"/>
      <c r="G146" s="11"/>
      <c r="H146" s="88"/>
      <c r="I146" s="11"/>
      <c r="J146" s="11"/>
      <c r="K146" s="11"/>
      <c r="L146" s="11"/>
      <c r="AQ146" s="12"/>
      <c r="AR146" s="12"/>
      <c r="AS146" s="12"/>
      <c r="AT146" s="12"/>
      <c r="AU146" s="12"/>
      <c r="AW146" s="12"/>
      <c r="AX146" s="12"/>
      <c r="AY146" s="12"/>
      <c r="AZ146" s="12"/>
      <c r="BA146" s="12"/>
    </row>
    <row r="147" spans="3:53" ht="12" x14ac:dyDescent="0.15">
      <c r="C147" s="11"/>
      <c r="D147" s="88"/>
      <c r="E147" s="11"/>
      <c r="F147" s="88"/>
      <c r="G147" s="11"/>
      <c r="H147" s="88"/>
      <c r="I147" s="11"/>
      <c r="J147" s="11"/>
      <c r="K147" s="11"/>
      <c r="L147" s="11"/>
      <c r="AQ147" s="12"/>
      <c r="AR147" s="12"/>
      <c r="AS147" s="12"/>
      <c r="AT147" s="12"/>
      <c r="AU147" s="12"/>
      <c r="AW147" s="12"/>
      <c r="AX147" s="12"/>
      <c r="AY147" s="12"/>
      <c r="AZ147" s="12"/>
      <c r="BA147" s="12"/>
    </row>
    <row r="148" spans="3:53" ht="12" x14ac:dyDescent="0.15">
      <c r="C148" s="11"/>
      <c r="D148" s="88"/>
      <c r="E148" s="11"/>
      <c r="F148" s="88"/>
      <c r="G148" s="11"/>
      <c r="H148" s="88"/>
      <c r="I148" s="11"/>
      <c r="J148" s="11"/>
      <c r="K148" s="11"/>
      <c r="L148" s="11"/>
      <c r="AQ148" s="12"/>
      <c r="AR148" s="12"/>
      <c r="AS148" s="12"/>
      <c r="AT148" s="12"/>
      <c r="AU148" s="12"/>
      <c r="AW148" s="12"/>
      <c r="AX148" s="12"/>
      <c r="AY148" s="12"/>
      <c r="AZ148" s="12"/>
      <c r="BA148" s="12"/>
    </row>
    <row r="149" spans="3:53" ht="12" x14ac:dyDescent="0.15">
      <c r="C149" s="11"/>
      <c r="D149" s="88"/>
      <c r="E149" s="11"/>
      <c r="F149" s="88"/>
      <c r="G149" s="11"/>
      <c r="H149" s="88"/>
      <c r="I149" s="11"/>
      <c r="J149" s="11"/>
      <c r="K149" s="11"/>
      <c r="L149" s="11"/>
      <c r="AQ149" s="12"/>
      <c r="AR149" s="12"/>
      <c r="AS149" s="12"/>
      <c r="AT149" s="12"/>
      <c r="AU149" s="12"/>
      <c r="AW149" s="12"/>
      <c r="AX149" s="12"/>
      <c r="AY149" s="12"/>
      <c r="AZ149" s="12"/>
      <c r="BA149" s="12"/>
    </row>
    <row r="150" spans="3:53" ht="12" x14ac:dyDescent="0.15">
      <c r="C150" s="11"/>
      <c r="D150" s="88"/>
      <c r="E150" s="11"/>
      <c r="F150" s="88"/>
      <c r="G150" s="11"/>
      <c r="H150" s="88"/>
      <c r="I150" s="11"/>
      <c r="J150" s="11"/>
      <c r="K150" s="11"/>
      <c r="L150" s="11"/>
      <c r="AQ150" s="12"/>
      <c r="AR150" s="12"/>
      <c r="AS150" s="12"/>
      <c r="AT150" s="12"/>
      <c r="AU150" s="12"/>
      <c r="AW150" s="12"/>
      <c r="AX150" s="12"/>
      <c r="AY150" s="12"/>
      <c r="AZ150" s="12"/>
      <c r="BA150" s="12"/>
    </row>
    <row r="151" spans="3:53" ht="12" x14ac:dyDescent="0.15">
      <c r="C151" s="11"/>
      <c r="D151" s="88"/>
      <c r="E151" s="11"/>
      <c r="F151" s="88"/>
      <c r="G151" s="11"/>
      <c r="H151" s="88"/>
      <c r="I151" s="11"/>
      <c r="J151" s="11"/>
      <c r="K151" s="11"/>
      <c r="L151" s="11"/>
      <c r="AQ151" s="12"/>
      <c r="AR151" s="12"/>
      <c r="AS151" s="12"/>
      <c r="AT151" s="12"/>
      <c r="AU151" s="12"/>
      <c r="AW151" s="12"/>
      <c r="AX151" s="12"/>
      <c r="AY151" s="12"/>
      <c r="AZ151" s="12"/>
      <c r="BA151" s="12"/>
    </row>
    <row r="152" spans="3:53" ht="12" x14ac:dyDescent="0.15">
      <c r="C152" s="11"/>
      <c r="D152" s="88"/>
      <c r="E152" s="11"/>
      <c r="F152" s="88"/>
      <c r="G152" s="11"/>
      <c r="H152" s="88"/>
      <c r="I152" s="11"/>
      <c r="J152" s="11"/>
      <c r="K152" s="11"/>
      <c r="L152" s="11"/>
      <c r="AQ152" s="12"/>
      <c r="AR152" s="12"/>
      <c r="AS152" s="12"/>
      <c r="AT152" s="12"/>
      <c r="AU152" s="12"/>
      <c r="AW152" s="12"/>
      <c r="AX152" s="12"/>
      <c r="AY152" s="12"/>
      <c r="AZ152" s="12"/>
      <c r="BA152" s="12"/>
    </row>
    <row r="153" spans="3:53" ht="12" x14ac:dyDescent="0.15">
      <c r="C153" s="11"/>
      <c r="D153" s="88"/>
      <c r="E153" s="11"/>
      <c r="F153" s="88"/>
      <c r="G153" s="11"/>
      <c r="H153" s="88"/>
      <c r="I153" s="11"/>
      <c r="J153" s="11"/>
      <c r="K153" s="11"/>
      <c r="L153" s="11"/>
      <c r="AQ153" s="12"/>
      <c r="AR153" s="12"/>
      <c r="AS153" s="12"/>
      <c r="AT153" s="12"/>
      <c r="AU153" s="12"/>
      <c r="AW153" s="12"/>
      <c r="AX153" s="12"/>
      <c r="AY153" s="12"/>
      <c r="AZ153" s="12"/>
      <c r="BA153" s="12"/>
    </row>
    <row r="154" spans="3:53" ht="12" x14ac:dyDescent="0.15">
      <c r="C154" s="11"/>
      <c r="D154" s="88"/>
      <c r="E154" s="11"/>
      <c r="F154" s="88"/>
      <c r="G154" s="11"/>
      <c r="H154" s="88"/>
      <c r="I154" s="11"/>
      <c r="J154" s="11"/>
      <c r="K154" s="11"/>
      <c r="L154" s="11"/>
      <c r="AQ154" s="12"/>
      <c r="AR154" s="12"/>
      <c r="AS154" s="12"/>
      <c r="AT154" s="12"/>
      <c r="AU154" s="12"/>
      <c r="AW154" s="12"/>
      <c r="AX154" s="12"/>
      <c r="AY154" s="12"/>
      <c r="AZ154" s="12"/>
      <c r="BA154" s="12"/>
    </row>
    <row r="155" spans="3:53" ht="12" x14ac:dyDescent="0.15">
      <c r="C155" s="11"/>
      <c r="D155" s="88"/>
      <c r="E155" s="11"/>
      <c r="F155" s="88"/>
      <c r="G155" s="11"/>
      <c r="H155" s="88"/>
      <c r="I155" s="11"/>
      <c r="J155" s="11"/>
      <c r="K155" s="11"/>
      <c r="L155" s="11"/>
      <c r="AQ155" s="12"/>
      <c r="AR155" s="12"/>
      <c r="AS155" s="12"/>
      <c r="AT155" s="12"/>
      <c r="AU155" s="12"/>
      <c r="AW155" s="12"/>
      <c r="AX155" s="12"/>
      <c r="AY155" s="12"/>
      <c r="AZ155" s="12"/>
      <c r="BA155" s="12"/>
    </row>
    <row r="156" spans="3:53" ht="12" x14ac:dyDescent="0.15">
      <c r="C156" s="11"/>
      <c r="D156" s="88"/>
      <c r="E156" s="11"/>
      <c r="F156" s="88"/>
      <c r="G156" s="11"/>
      <c r="H156" s="88"/>
      <c r="I156" s="11"/>
      <c r="J156" s="11"/>
      <c r="K156" s="11"/>
      <c r="L156" s="11"/>
      <c r="AQ156" s="12"/>
      <c r="AR156" s="12"/>
      <c r="AS156" s="12"/>
      <c r="AT156" s="12"/>
      <c r="AU156" s="12"/>
      <c r="AW156" s="12"/>
      <c r="AX156" s="12"/>
      <c r="AY156" s="12"/>
      <c r="AZ156" s="12"/>
      <c r="BA156" s="12"/>
    </row>
    <row r="157" spans="3:53" ht="12" x14ac:dyDescent="0.15">
      <c r="C157" s="11"/>
      <c r="D157" s="88"/>
      <c r="E157" s="11"/>
      <c r="F157" s="88"/>
      <c r="G157" s="11"/>
      <c r="H157" s="88"/>
      <c r="I157" s="11"/>
      <c r="J157" s="11"/>
      <c r="K157" s="11"/>
      <c r="L157" s="11"/>
      <c r="AQ157" s="12"/>
      <c r="AR157" s="12"/>
      <c r="AS157" s="12"/>
      <c r="AT157" s="12"/>
      <c r="AU157" s="12"/>
      <c r="AW157" s="12"/>
      <c r="AX157" s="12"/>
      <c r="AY157" s="12"/>
      <c r="AZ157" s="12"/>
      <c r="BA157" s="12"/>
    </row>
    <row r="158" spans="3:53" ht="12" x14ac:dyDescent="0.15">
      <c r="C158" s="11"/>
      <c r="D158" s="88"/>
      <c r="E158" s="11"/>
      <c r="F158" s="88"/>
      <c r="G158" s="11"/>
      <c r="H158" s="88"/>
      <c r="I158" s="11"/>
      <c r="J158" s="11"/>
      <c r="K158" s="11"/>
      <c r="L158" s="11"/>
      <c r="AQ158" s="12"/>
      <c r="AR158" s="12"/>
      <c r="AS158" s="12"/>
      <c r="AT158" s="12"/>
      <c r="AU158" s="12"/>
      <c r="AW158" s="12"/>
      <c r="AX158" s="12"/>
      <c r="AY158" s="12"/>
      <c r="AZ158" s="12"/>
      <c r="BA158" s="12"/>
    </row>
    <row r="159" spans="3:53" ht="12" x14ac:dyDescent="0.15">
      <c r="C159" s="11"/>
      <c r="D159" s="88"/>
      <c r="E159" s="11"/>
      <c r="F159" s="88"/>
      <c r="G159" s="11"/>
      <c r="H159" s="88"/>
      <c r="I159" s="11"/>
      <c r="J159" s="11"/>
      <c r="K159" s="11"/>
      <c r="L159" s="11"/>
      <c r="AQ159" s="12"/>
      <c r="AR159" s="12"/>
      <c r="AS159" s="12"/>
      <c r="AT159" s="12"/>
      <c r="AU159" s="12"/>
      <c r="AW159" s="12"/>
      <c r="AX159" s="12"/>
      <c r="AY159" s="12"/>
      <c r="AZ159" s="12"/>
      <c r="BA159" s="12"/>
    </row>
    <row r="160" spans="3:53" ht="12" x14ac:dyDescent="0.15">
      <c r="C160" s="11"/>
      <c r="D160" s="88"/>
      <c r="E160" s="11"/>
      <c r="F160" s="88"/>
      <c r="G160" s="11"/>
      <c r="H160" s="88"/>
      <c r="I160" s="11"/>
      <c r="J160" s="11"/>
      <c r="K160" s="11"/>
      <c r="L160" s="11"/>
      <c r="AQ160" s="12"/>
      <c r="AR160" s="12"/>
      <c r="AS160" s="12"/>
      <c r="AT160" s="12"/>
      <c r="AU160" s="12"/>
      <c r="AW160" s="12"/>
      <c r="AX160" s="12"/>
      <c r="AY160" s="12"/>
      <c r="AZ160" s="12"/>
      <c r="BA160" s="12"/>
    </row>
    <row r="161" spans="3:53" ht="12" x14ac:dyDescent="0.15">
      <c r="C161" s="11"/>
      <c r="D161" s="88"/>
      <c r="E161" s="11"/>
      <c r="F161" s="88"/>
      <c r="G161" s="11"/>
      <c r="H161" s="88"/>
      <c r="I161" s="11"/>
      <c r="J161" s="11"/>
      <c r="K161" s="11"/>
      <c r="L161" s="11"/>
      <c r="AQ161" s="12"/>
      <c r="AR161" s="12"/>
      <c r="AS161" s="12"/>
      <c r="AT161" s="12"/>
      <c r="AU161" s="12"/>
      <c r="AW161" s="12"/>
      <c r="AX161" s="12"/>
      <c r="AY161" s="12"/>
      <c r="AZ161" s="12"/>
      <c r="BA161" s="12"/>
    </row>
    <row r="162" spans="3:53" ht="12" x14ac:dyDescent="0.15">
      <c r="C162" s="11"/>
      <c r="D162" s="88"/>
      <c r="E162" s="11"/>
      <c r="F162" s="88"/>
      <c r="G162" s="11"/>
      <c r="H162" s="88"/>
      <c r="I162" s="11"/>
      <c r="J162" s="11"/>
      <c r="K162" s="11"/>
      <c r="L162" s="11"/>
      <c r="AQ162" s="12"/>
      <c r="AR162" s="12"/>
      <c r="AS162" s="12"/>
      <c r="AT162" s="12"/>
      <c r="AU162" s="12"/>
      <c r="AW162" s="12"/>
      <c r="AX162" s="12"/>
      <c r="AY162" s="12"/>
      <c r="AZ162" s="12"/>
      <c r="BA162" s="12"/>
    </row>
    <row r="163" spans="3:53" ht="12" x14ac:dyDescent="0.15">
      <c r="C163" s="11"/>
      <c r="D163" s="88"/>
      <c r="E163" s="11"/>
      <c r="F163" s="88"/>
      <c r="G163" s="11"/>
      <c r="H163" s="88"/>
      <c r="I163" s="11"/>
      <c r="J163" s="11"/>
      <c r="K163" s="11"/>
      <c r="L163" s="11"/>
      <c r="AQ163" s="12"/>
      <c r="AR163" s="12"/>
      <c r="AS163" s="12"/>
      <c r="AT163" s="12"/>
      <c r="AU163" s="12"/>
      <c r="AW163" s="12"/>
      <c r="AX163" s="12"/>
      <c r="AY163" s="12"/>
      <c r="AZ163" s="12"/>
      <c r="BA163" s="12"/>
    </row>
    <row r="164" spans="3:53" ht="12" x14ac:dyDescent="0.15">
      <c r="C164" s="11"/>
      <c r="D164" s="88"/>
      <c r="E164" s="11"/>
      <c r="F164" s="88"/>
      <c r="G164" s="11"/>
      <c r="H164" s="88"/>
      <c r="I164" s="11"/>
      <c r="J164" s="11"/>
      <c r="K164" s="11"/>
      <c r="L164" s="11"/>
      <c r="AQ164" s="12"/>
      <c r="AR164" s="12"/>
      <c r="AS164" s="12"/>
      <c r="AT164" s="12"/>
      <c r="AU164" s="12"/>
      <c r="AW164" s="12"/>
      <c r="AX164" s="12"/>
      <c r="AY164" s="12"/>
      <c r="AZ164" s="12"/>
      <c r="BA164" s="12"/>
    </row>
    <row r="165" spans="3:53" ht="12" x14ac:dyDescent="0.15">
      <c r="C165" s="11"/>
      <c r="D165" s="88"/>
      <c r="E165" s="11"/>
      <c r="F165" s="88"/>
      <c r="G165" s="11"/>
      <c r="H165" s="88"/>
      <c r="I165" s="11"/>
      <c r="J165" s="11"/>
      <c r="K165" s="11"/>
      <c r="L165" s="11"/>
      <c r="AQ165" s="12"/>
      <c r="AR165" s="12"/>
      <c r="AS165" s="12"/>
      <c r="AT165" s="12"/>
      <c r="AU165" s="12"/>
      <c r="AW165" s="12"/>
      <c r="AX165" s="12"/>
      <c r="AY165" s="12"/>
      <c r="AZ165" s="12"/>
      <c r="BA165" s="12"/>
    </row>
    <row r="166" spans="3:53" ht="12" x14ac:dyDescent="0.15">
      <c r="C166" s="11"/>
      <c r="D166" s="88"/>
      <c r="E166" s="11"/>
      <c r="F166" s="88"/>
      <c r="G166" s="11"/>
      <c r="H166" s="88"/>
      <c r="I166" s="11"/>
      <c r="J166" s="11"/>
      <c r="K166" s="11"/>
      <c r="L166" s="11"/>
      <c r="AQ166" s="12"/>
      <c r="AR166" s="12"/>
      <c r="AS166" s="12"/>
      <c r="AT166" s="12"/>
      <c r="AU166" s="12"/>
      <c r="AW166" s="12"/>
      <c r="AX166" s="12"/>
      <c r="AY166" s="12"/>
      <c r="AZ166" s="12"/>
      <c r="BA166" s="12"/>
    </row>
    <row r="167" spans="3:53" ht="12" x14ac:dyDescent="0.15">
      <c r="C167" s="11"/>
      <c r="D167" s="88"/>
      <c r="E167" s="11"/>
      <c r="F167" s="88"/>
      <c r="G167" s="11"/>
      <c r="H167" s="88"/>
      <c r="I167" s="11"/>
      <c r="J167" s="11"/>
      <c r="K167" s="11"/>
      <c r="L167" s="11"/>
      <c r="AQ167" s="12"/>
      <c r="AR167" s="12"/>
      <c r="AS167" s="12"/>
      <c r="AT167" s="12"/>
      <c r="AU167" s="12"/>
      <c r="AW167" s="12"/>
      <c r="AX167" s="12"/>
      <c r="AY167" s="12"/>
      <c r="AZ167" s="12"/>
      <c r="BA167" s="12"/>
    </row>
    <row r="168" spans="3:53" ht="12" x14ac:dyDescent="0.15">
      <c r="C168" s="11"/>
      <c r="D168" s="88"/>
      <c r="E168" s="11"/>
      <c r="F168" s="88"/>
      <c r="G168" s="11"/>
      <c r="H168" s="88"/>
      <c r="I168" s="11"/>
      <c r="J168" s="11"/>
      <c r="K168" s="11"/>
      <c r="L168" s="11"/>
      <c r="AQ168" s="12"/>
      <c r="AR168" s="12"/>
      <c r="AS168" s="12"/>
      <c r="AT168" s="12"/>
      <c r="AU168" s="12"/>
      <c r="AW168" s="12"/>
      <c r="AX168" s="12"/>
      <c r="AY168" s="12"/>
      <c r="AZ168" s="12"/>
      <c r="BA168" s="12"/>
    </row>
    <row r="169" spans="3:53" ht="12" x14ac:dyDescent="0.15">
      <c r="C169" s="11"/>
      <c r="D169" s="88"/>
      <c r="E169" s="11"/>
      <c r="F169" s="88"/>
      <c r="G169" s="11"/>
      <c r="H169" s="88"/>
      <c r="I169" s="11"/>
      <c r="J169" s="11"/>
      <c r="K169" s="11"/>
      <c r="L169" s="11"/>
      <c r="AQ169" s="12"/>
      <c r="AR169" s="12"/>
      <c r="AS169" s="12"/>
      <c r="AT169" s="12"/>
      <c r="AU169" s="12"/>
      <c r="AW169" s="12"/>
      <c r="AX169" s="12"/>
      <c r="AY169" s="12"/>
      <c r="AZ169" s="12"/>
      <c r="BA169" s="12"/>
    </row>
    <row r="170" spans="3:53" ht="12" x14ac:dyDescent="0.15">
      <c r="C170" s="11"/>
      <c r="D170" s="88"/>
      <c r="E170" s="11"/>
      <c r="F170" s="88"/>
      <c r="G170" s="11"/>
      <c r="H170" s="88"/>
      <c r="I170" s="11"/>
      <c r="J170" s="11"/>
      <c r="K170" s="11"/>
      <c r="L170" s="11"/>
      <c r="AQ170" s="12"/>
      <c r="AR170" s="12"/>
      <c r="AS170" s="12"/>
      <c r="AT170" s="12"/>
      <c r="AU170" s="12"/>
      <c r="AW170" s="12"/>
      <c r="AX170" s="12"/>
      <c r="AY170" s="12"/>
      <c r="AZ170" s="12"/>
      <c r="BA170" s="12"/>
    </row>
    <row r="171" spans="3:53" ht="12" x14ac:dyDescent="0.15">
      <c r="C171" s="11"/>
      <c r="D171" s="88"/>
      <c r="E171" s="11"/>
      <c r="F171" s="88"/>
      <c r="G171" s="11"/>
      <c r="H171" s="88"/>
      <c r="I171" s="11"/>
      <c r="J171" s="11"/>
      <c r="K171" s="11"/>
      <c r="L171" s="11"/>
      <c r="AQ171" s="12"/>
      <c r="AR171" s="12"/>
      <c r="AS171" s="12"/>
      <c r="AT171" s="12"/>
      <c r="AU171" s="12"/>
      <c r="AW171" s="12"/>
      <c r="AX171" s="12"/>
      <c r="AY171" s="12"/>
      <c r="AZ171" s="12"/>
      <c r="BA171" s="12"/>
    </row>
    <row r="172" spans="3:53" ht="12" x14ac:dyDescent="0.15">
      <c r="C172" s="11"/>
      <c r="D172" s="88"/>
      <c r="E172" s="11"/>
      <c r="F172" s="88"/>
      <c r="G172" s="11"/>
      <c r="H172" s="88"/>
      <c r="I172" s="11"/>
      <c r="J172" s="11"/>
      <c r="K172" s="11"/>
      <c r="L172" s="11"/>
      <c r="AQ172" s="12"/>
      <c r="AR172" s="12"/>
      <c r="AS172" s="12"/>
      <c r="AT172" s="12"/>
      <c r="AU172" s="12"/>
      <c r="AW172" s="12"/>
      <c r="AX172" s="12"/>
      <c r="AY172" s="12"/>
      <c r="AZ172" s="12"/>
      <c r="BA172" s="12"/>
    </row>
    <row r="173" spans="3:53" ht="12" x14ac:dyDescent="0.15">
      <c r="C173" s="11"/>
      <c r="D173" s="88"/>
      <c r="E173" s="11"/>
      <c r="F173" s="88"/>
      <c r="G173" s="11"/>
      <c r="H173" s="88"/>
      <c r="I173" s="11"/>
      <c r="J173" s="11"/>
      <c r="K173" s="11"/>
      <c r="L173" s="11"/>
      <c r="AQ173" s="12"/>
      <c r="AR173" s="12"/>
      <c r="AS173" s="12"/>
      <c r="AT173" s="12"/>
      <c r="AU173" s="12"/>
      <c r="AW173" s="12"/>
      <c r="AX173" s="12"/>
      <c r="AY173" s="12"/>
      <c r="AZ173" s="12"/>
      <c r="BA173" s="12"/>
    </row>
    <row r="174" spans="3:53" ht="12" x14ac:dyDescent="0.15">
      <c r="C174" s="11"/>
      <c r="D174" s="88"/>
      <c r="E174" s="11"/>
      <c r="F174" s="88"/>
      <c r="G174" s="11"/>
      <c r="H174" s="88"/>
      <c r="I174" s="11"/>
      <c r="J174" s="11"/>
      <c r="K174" s="11"/>
      <c r="L174" s="11"/>
      <c r="AQ174" s="12"/>
      <c r="AR174" s="12"/>
      <c r="AS174" s="12"/>
      <c r="AT174" s="12"/>
      <c r="AU174" s="12"/>
      <c r="AW174" s="12"/>
      <c r="AX174" s="12"/>
      <c r="AY174" s="12"/>
      <c r="AZ174" s="12"/>
      <c r="BA174" s="12"/>
    </row>
    <row r="175" spans="3:53" ht="12" x14ac:dyDescent="0.15">
      <c r="C175" s="11"/>
      <c r="D175" s="88"/>
      <c r="E175" s="11"/>
      <c r="F175" s="88"/>
      <c r="G175" s="11"/>
      <c r="H175" s="88"/>
      <c r="I175" s="11"/>
      <c r="J175" s="11"/>
      <c r="K175" s="11"/>
      <c r="L175" s="11"/>
      <c r="AQ175" s="12"/>
      <c r="AR175" s="12"/>
      <c r="AS175" s="12"/>
      <c r="AT175" s="12"/>
      <c r="AU175" s="12"/>
      <c r="AW175" s="12"/>
      <c r="AX175" s="12"/>
      <c r="AY175" s="12"/>
      <c r="AZ175" s="12"/>
      <c r="BA175" s="12"/>
    </row>
    <row r="176" spans="3:53" ht="12" x14ac:dyDescent="0.15">
      <c r="C176" s="11"/>
      <c r="D176" s="88"/>
      <c r="E176" s="11"/>
      <c r="F176" s="88"/>
      <c r="G176" s="11"/>
      <c r="H176" s="88"/>
      <c r="I176" s="11"/>
      <c r="J176" s="11"/>
      <c r="K176" s="11"/>
      <c r="L176" s="11"/>
      <c r="AQ176" s="12"/>
      <c r="AR176" s="12"/>
      <c r="AS176" s="12"/>
      <c r="AT176" s="12"/>
      <c r="AU176" s="12"/>
      <c r="AW176" s="12"/>
      <c r="AX176" s="12"/>
      <c r="AY176" s="12"/>
      <c r="AZ176" s="12"/>
      <c r="BA176" s="12"/>
    </row>
    <row r="177" spans="3:53" ht="12" x14ac:dyDescent="0.15">
      <c r="C177" s="11"/>
      <c r="D177" s="88"/>
      <c r="E177" s="11"/>
      <c r="F177" s="88"/>
      <c r="G177" s="11"/>
      <c r="H177" s="88"/>
      <c r="I177" s="11"/>
      <c r="J177" s="11"/>
      <c r="K177" s="11"/>
      <c r="L177" s="11"/>
      <c r="AQ177" s="12"/>
      <c r="AR177" s="12"/>
      <c r="AS177" s="12"/>
      <c r="AT177" s="12"/>
      <c r="AU177" s="12"/>
      <c r="AW177" s="12"/>
      <c r="AX177" s="12"/>
      <c r="AY177" s="12"/>
      <c r="AZ177" s="12"/>
      <c r="BA177" s="12"/>
    </row>
    <row r="178" spans="3:53" ht="12" x14ac:dyDescent="0.15">
      <c r="C178" s="11"/>
      <c r="D178" s="88"/>
      <c r="E178" s="11"/>
      <c r="F178" s="88"/>
      <c r="G178" s="11"/>
      <c r="H178" s="88"/>
      <c r="I178" s="11"/>
      <c r="J178" s="11"/>
      <c r="K178" s="11"/>
      <c r="L178" s="11"/>
      <c r="AQ178" s="12"/>
      <c r="AR178" s="12"/>
      <c r="AS178" s="12"/>
      <c r="AT178" s="12"/>
      <c r="AU178" s="12"/>
      <c r="AW178" s="12"/>
      <c r="AX178" s="12"/>
      <c r="AY178" s="12"/>
      <c r="AZ178" s="12"/>
      <c r="BA178" s="12"/>
    </row>
    <row r="179" spans="3:53" ht="12" x14ac:dyDescent="0.15">
      <c r="C179" s="11"/>
      <c r="D179" s="88"/>
      <c r="E179" s="11"/>
      <c r="F179" s="88"/>
      <c r="G179" s="11"/>
      <c r="H179" s="88"/>
      <c r="I179" s="11"/>
      <c r="J179" s="11"/>
      <c r="K179" s="11"/>
      <c r="L179" s="11"/>
      <c r="AQ179" s="12"/>
      <c r="AR179" s="12"/>
      <c r="AS179" s="12"/>
      <c r="AT179" s="12"/>
      <c r="AU179" s="12"/>
      <c r="AW179" s="12"/>
      <c r="AX179" s="12"/>
      <c r="AY179" s="12"/>
      <c r="AZ179" s="12"/>
      <c r="BA179" s="12"/>
    </row>
    <row r="180" spans="3:53" ht="12" x14ac:dyDescent="0.15">
      <c r="C180" s="11"/>
      <c r="D180" s="88"/>
      <c r="E180" s="11"/>
      <c r="F180" s="88"/>
      <c r="G180" s="11"/>
      <c r="H180" s="88"/>
      <c r="I180" s="11"/>
      <c r="J180" s="11"/>
      <c r="K180" s="11"/>
      <c r="L180" s="11"/>
      <c r="AQ180" s="12"/>
      <c r="AR180" s="12"/>
      <c r="AS180" s="12"/>
      <c r="AT180" s="12"/>
      <c r="AU180" s="12"/>
      <c r="AW180" s="12"/>
      <c r="AX180" s="12"/>
      <c r="AY180" s="12"/>
      <c r="AZ180" s="12"/>
      <c r="BA180" s="12"/>
    </row>
    <row r="181" spans="3:53" ht="12" x14ac:dyDescent="0.15">
      <c r="C181" s="11"/>
      <c r="D181" s="88"/>
      <c r="E181" s="11"/>
      <c r="F181" s="88"/>
      <c r="G181" s="11"/>
      <c r="H181" s="88"/>
      <c r="I181" s="11"/>
      <c r="J181" s="11"/>
      <c r="K181" s="11"/>
      <c r="L181" s="11"/>
      <c r="AQ181" s="12"/>
      <c r="AR181" s="12"/>
      <c r="AS181" s="12"/>
      <c r="AT181" s="12"/>
      <c r="AU181" s="12"/>
      <c r="AW181" s="12"/>
      <c r="AX181" s="12"/>
      <c r="AY181" s="12"/>
      <c r="AZ181" s="12"/>
      <c r="BA181" s="12"/>
    </row>
    <row r="182" spans="3:53" ht="12" x14ac:dyDescent="0.15">
      <c r="C182" s="11"/>
      <c r="D182" s="88"/>
      <c r="E182" s="11"/>
      <c r="F182" s="88"/>
      <c r="G182" s="11"/>
      <c r="H182" s="88"/>
      <c r="I182" s="11"/>
      <c r="J182" s="11"/>
      <c r="K182" s="11"/>
      <c r="L182" s="11"/>
      <c r="AQ182" s="12"/>
      <c r="AR182" s="12"/>
      <c r="AS182" s="12"/>
      <c r="AT182" s="12"/>
      <c r="AU182" s="12"/>
      <c r="AW182" s="12"/>
      <c r="AX182" s="12"/>
      <c r="AY182" s="12"/>
      <c r="AZ182" s="12"/>
      <c r="BA182" s="12"/>
    </row>
    <row r="183" spans="3:53" ht="12" x14ac:dyDescent="0.15">
      <c r="C183" s="11"/>
      <c r="D183" s="88"/>
      <c r="E183" s="11"/>
      <c r="F183" s="88"/>
      <c r="G183" s="11"/>
      <c r="H183" s="88"/>
      <c r="I183" s="11"/>
      <c r="J183" s="11"/>
      <c r="K183" s="11"/>
      <c r="L183" s="11"/>
      <c r="AQ183" s="12"/>
      <c r="AR183" s="12"/>
      <c r="AS183" s="12"/>
      <c r="AT183" s="12"/>
      <c r="AU183" s="12"/>
      <c r="AW183" s="12"/>
      <c r="AX183" s="12"/>
      <c r="AY183" s="12"/>
      <c r="AZ183" s="12"/>
      <c r="BA183" s="12"/>
    </row>
    <row r="184" spans="3:53" ht="12" x14ac:dyDescent="0.15">
      <c r="C184" s="11"/>
      <c r="D184" s="88"/>
      <c r="E184" s="11"/>
      <c r="F184" s="88"/>
      <c r="G184" s="11"/>
      <c r="H184" s="88"/>
      <c r="I184" s="11"/>
      <c r="J184" s="11"/>
      <c r="K184" s="11"/>
      <c r="L184" s="11"/>
      <c r="AQ184" s="12"/>
      <c r="AR184" s="12"/>
      <c r="AS184" s="12"/>
      <c r="AT184" s="12"/>
      <c r="AU184" s="12"/>
      <c r="AW184" s="12"/>
      <c r="AX184" s="12"/>
      <c r="AY184" s="12"/>
      <c r="AZ184" s="12"/>
      <c r="BA184" s="12"/>
    </row>
    <row r="185" spans="3:53" ht="12" x14ac:dyDescent="0.15">
      <c r="C185" s="11"/>
      <c r="D185" s="88"/>
      <c r="E185" s="11"/>
      <c r="F185" s="88"/>
      <c r="G185" s="11"/>
      <c r="H185" s="88"/>
      <c r="I185" s="11"/>
      <c r="J185" s="11"/>
      <c r="K185" s="11"/>
      <c r="L185" s="11"/>
      <c r="AQ185" s="12"/>
      <c r="AR185" s="12"/>
      <c r="AS185" s="12"/>
      <c r="AT185" s="12"/>
      <c r="AU185" s="12"/>
      <c r="AW185" s="12"/>
      <c r="AX185" s="12"/>
      <c r="AY185" s="12"/>
      <c r="AZ185" s="12"/>
      <c r="BA185" s="12"/>
    </row>
    <row r="186" spans="3:53" ht="12" x14ac:dyDescent="0.15">
      <c r="C186" s="11"/>
      <c r="D186" s="88"/>
      <c r="E186" s="11"/>
      <c r="F186" s="88"/>
      <c r="G186" s="11"/>
      <c r="H186" s="88"/>
      <c r="I186" s="11"/>
      <c r="J186" s="11"/>
      <c r="K186" s="11"/>
      <c r="L186" s="11"/>
      <c r="AQ186" s="12"/>
      <c r="AR186" s="12"/>
      <c r="AS186" s="12"/>
      <c r="AT186" s="12"/>
      <c r="AU186" s="12"/>
      <c r="AW186" s="12"/>
      <c r="AX186" s="12"/>
      <c r="AY186" s="12"/>
      <c r="AZ186" s="12"/>
      <c r="BA186" s="12"/>
    </row>
    <row r="187" spans="3:53" ht="12" x14ac:dyDescent="0.15">
      <c r="C187" s="11"/>
      <c r="D187" s="88"/>
      <c r="E187" s="11"/>
      <c r="F187" s="88"/>
      <c r="G187" s="11"/>
      <c r="H187" s="88"/>
      <c r="I187" s="11"/>
      <c r="J187" s="11"/>
      <c r="K187" s="11"/>
      <c r="L187" s="11"/>
      <c r="AQ187" s="12"/>
      <c r="AR187" s="12"/>
      <c r="AS187" s="12"/>
      <c r="AT187" s="12"/>
      <c r="AU187" s="12"/>
      <c r="AW187" s="12"/>
      <c r="AX187" s="12"/>
      <c r="AY187" s="12"/>
      <c r="AZ187" s="12"/>
      <c r="BA187" s="12"/>
    </row>
    <row r="188" spans="3:53" ht="12" x14ac:dyDescent="0.15">
      <c r="C188" s="11"/>
      <c r="D188" s="88"/>
      <c r="E188" s="11"/>
      <c r="F188" s="88"/>
      <c r="G188" s="11"/>
      <c r="H188" s="88"/>
      <c r="I188" s="11"/>
      <c r="J188" s="11"/>
      <c r="K188" s="11"/>
      <c r="L188" s="11"/>
      <c r="AQ188" s="12"/>
      <c r="AR188" s="12"/>
      <c r="AS188" s="12"/>
      <c r="AT188" s="12"/>
      <c r="AU188" s="12"/>
      <c r="AW188" s="12"/>
      <c r="AX188" s="12"/>
      <c r="AY188" s="12"/>
      <c r="AZ188" s="12"/>
      <c r="BA188" s="12"/>
    </row>
    <row r="189" spans="3:53" ht="12" x14ac:dyDescent="0.15">
      <c r="C189" s="11"/>
      <c r="D189" s="88"/>
      <c r="E189" s="11"/>
      <c r="F189" s="88"/>
      <c r="G189" s="11"/>
      <c r="H189" s="88"/>
      <c r="I189" s="11"/>
      <c r="J189" s="11"/>
      <c r="K189" s="11"/>
      <c r="L189" s="11"/>
      <c r="AQ189" s="12"/>
      <c r="AR189" s="12"/>
      <c r="AS189" s="12"/>
      <c r="AT189" s="12"/>
      <c r="AU189" s="12"/>
      <c r="AW189" s="12"/>
      <c r="AX189" s="12"/>
      <c r="AY189" s="12"/>
      <c r="AZ189" s="12"/>
      <c r="BA189" s="12"/>
    </row>
    <row r="190" spans="3:53" ht="12" x14ac:dyDescent="0.15">
      <c r="C190" s="11"/>
      <c r="D190" s="88"/>
      <c r="E190" s="11"/>
      <c r="F190" s="88"/>
      <c r="G190" s="11"/>
      <c r="H190" s="88"/>
      <c r="I190" s="11"/>
      <c r="J190" s="11"/>
      <c r="K190" s="11"/>
      <c r="L190" s="11"/>
      <c r="AQ190" s="12"/>
      <c r="AR190" s="12"/>
      <c r="AS190" s="12"/>
      <c r="AT190" s="12"/>
      <c r="AU190" s="12"/>
      <c r="AW190" s="12"/>
      <c r="AX190" s="12"/>
      <c r="AY190" s="12"/>
      <c r="AZ190" s="12"/>
      <c r="BA190" s="12"/>
    </row>
    <row r="191" spans="3:53" ht="12" x14ac:dyDescent="0.15">
      <c r="C191" s="11"/>
      <c r="D191" s="88"/>
      <c r="E191" s="11"/>
      <c r="F191" s="88"/>
      <c r="G191" s="11"/>
      <c r="H191" s="88"/>
      <c r="I191" s="11"/>
      <c r="J191" s="11"/>
      <c r="K191" s="11"/>
      <c r="L191" s="11"/>
      <c r="AQ191" s="12"/>
      <c r="AR191" s="12"/>
      <c r="AS191" s="12"/>
      <c r="AT191" s="12"/>
      <c r="AU191" s="12"/>
      <c r="AW191" s="12"/>
      <c r="AX191" s="12"/>
      <c r="AY191" s="12"/>
      <c r="AZ191" s="12"/>
      <c r="BA191" s="12"/>
    </row>
    <row r="192" spans="3:53" ht="12" x14ac:dyDescent="0.15">
      <c r="C192" s="11"/>
      <c r="D192" s="88"/>
      <c r="E192" s="11"/>
      <c r="F192" s="88"/>
      <c r="G192" s="11"/>
      <c r="H192" s="88"/>
      <c r="I192" s="11"/>
      <c r="J192" s="11"/>
      <c r="K192" s="11"/>
      <c r="L192" s="11"/>
      <c r="AQ192" s="12"/>
      <c r="AR192" s="12"/>
      <c r="AS192" s="12"/>
      <c r="AT192" s="12"/>
      <c r="AU192" s="12"/>
      <c r="AW192" s="12"/>
      <c r="AX192" s="12"/>
      <c r="AY192" s="12"/>
      <c r="AZ192" s="12"/>
      <c r="BA192" s="12"/>
    </row>
    <row r="193" spans="3:53" ht="12" x14ac:dyDescent="0.15">
      <c r="C193" s="11"/>
      <c r="D193" s="88"/>
      <c r="E193" s="11"/>
      <c r="F193" s="88"/>
      <c r="G193" s="11"/>
      <c r="H193" s="88"/>
      <c r="I193" s="11"/>
      <c r="J193" s="11"/>
      <c r="K193" s="11"/>
      <c r="L193" s="11"/>
      <c r="AQ193" s="12"/>
      <c r="AR193" s="12"/>
      <c r="AS193" s="12"/>
      <c r="AT193" s="12"/>
      <c r="AU193" s="12"/>
      <c r="AW193" s="12"/>
      <c r="AX193" s="12"/>
      <c r="AY193" s="12"/>
      <c r="AZ193" s="12"/>
      <c r="BA193" s="12"/>
    </row>
    <row r="194" spans="3:53" ht="12" x14ac:dyDescent="0.15">
      <c r="C194" s="11"/>
      <c r="D194" s="88"/>
      <c r="E194" s="11"/>
      <c r="F194" s="88"/>
      <c r="G194" s="11"/>
      <c r="H194" s="88"/>
      <c r="I194" s="11"/>
      <c r="J194" s="11"/>
      <c r="K194" s="11"/>
      <c r="L194" s="11"/>
      <c r="AQ194" s="12"/>
      <c r="AR194" s="12"/>
      <c r="AS194" s="12"/>
      <c r="AT194" s="12"/>
      <c r="AU194" s="12"/>
      <c r="AW194" s="12"/>
      <c r="AX194" s="12"/>
      <c r="AY194" s="12"/>
      <c r="AZ194" s="12"/>
      <c r="BA194" s="12"/>
    </row>
    <row r="195" spans="3:53" ht="12" x14ac:dyDescent="0.15">
      <c r="C195" s="11"/>
      <c r="D195" s="88"/>
      <c r="E195" s="11"/>
      <c r="F195" s="88"/>
      <c r="G195" s="11"/>
      <c r="H195" s="88"/>
      <c r="I195" s="11"/>
      <c r="J195" s="11"/>
      <c r="K195" s="11"/>
      <c r="L195" s="11"/>
      <c r="AQ195" s="12"/>
      <c r="AR195" s="12"/>
      <c r="AS195" s="12"/>
      <c r="AT195" s="12"/>
      <c r="AU195" s="12"/>
      <c r="AW195" s="12"/>
      <c r="AX195" s="12"/>
      <c r="AY195" s="12"/>
      <c r="AZ195" s="12"/>
      <c r="BA195" s="12"/>
    </row>
    <row r="196" spans="3:53" ht="12" x14ac:dyDescent="0.15">
      <c r="C196" s="11"/>
      <c r="D196" s="88"/>
      <c r="E196" s="11"/>
      <c r="F196" s="88"/>
      <c r="G196" s="11"/>
      <c r="H196" s="88"/>
      <c r="I196" s="11"/>
      <c r="J196" s="11"/>
      <c r="K196" s="11"/>
      <c r="L196" s="11"/>
      <c r="AQ196" s="12"/>
      <c r="AR196" s="12"/>
      <c r="AS196" s="12"/>
      <c r="AT196" s="12"/>
      <c r="AU196" s="12"/>
      <c r="AW196" s="12"/>
      <c r="AX196" s="12"/>
      <c r="AY196" s="12"/>
      <c r="AZ196" s="12"/>
      <c r="BA196" s="12"/>
    </row>
    <row r="197" spans="3:53" ht="12" x14ac:dyDescent="0.15">
      <c r="C197" s="11"/>
      <c r="D197" s="88"/>
      <c r="E197" s="11"/>
      <c r="F197" s="88"/>
      <c r="G197" s="11"/>
      <c r="H197" s="88"/>
      <c r="I197" s="11"/>
      <c r="J197" s="11"/>
      <c r="K197" s="11"/>
      <c r="L197" s="11"/>
      <c r="AQ197" s="12"/>
      <c r="AR197" s="12"/>
      <c r="AS197" s="12"/>
      <c r="AT197" s="12"/>
      <c r="AU197" s="12"/>
      <c r="AW197" s="12"/>
      <c r="AX197" s="12"/>
      <c r="AY197" s="12"/>
      <c r="AZ197" s="12"/>
      <c r="BA197" s="12"/>
    </row>
    <row r="198" spans="3:53" ht="12" x14ac:dyDescent="0.15">
      <c r="C198" s="11"/>
      <c r="D198" s="88"/>
      <c r="E198" s="11"/>
      <c r="F198" s="88"/>
      <c r="G198" s="11"/>
      <c r="H198" s="88"/>
      <c r="I198" s="11"/>
      <c r="J198" s="11"/>
      <c r="K198" s="11"/>
      <c r="L198" s="11"/>
      <c r="AQ198" s="12"/>
      <c r="AR198" s="12"/>
      <c r="AS198" s="12"/>
      <c r="AT198" s="12"/>
      <c r="AU198" s="12"/>
      <c r="AW198" s="12"/>
      <c r="AX198" s="12"/>
      <c r="AY198" s="12"/>
      <c r="AZ198" s="12"/>
      <c r="BA198" s="12"/>
    </row>
    <row r="199" spans="3:53" ht="12" x14ac:dyDescent="0.15">
      <c r="C199" s="11"/>
      <c r="D199" s="88"/>
      <c r="E199" s="11"/>
      <c r="F199" s="88"/>
      <c r="G199" s="11"/>
      <c r="H199" s="88"/>
      <c r="I199" s="11"/>
      <c r="J199" s="11"/>
      <c r="K199" s="11"/>
      <c r="L199" s="11"/>
      <c r="AQ199" s="12"/>
      <c r="AR199" s="12"/>
      <c r="AS199" s="12"/>
      <c r="AT199" s="12"/>
      <c r="AU199" s="12"/>
      <c r="AW199" s="12"/>
      <c r="AX199" s="12"/>
      <c r="AY199" s="12"/>
      <c r="AZ199" s="12"/>
      <c r="BA199" s="12"/>
    </row>
    <row r="200" spans="3:53" ht="12" x14ac:dyDescent="0.15">
      <c r="C200" s="11"/>
      <c r="D200" s="88"/>
      <c r="E200" s="11"/>
      <c r="F200" s="88"/>
      <c r="G200" s="11"/>
      <c r="H200" s="88"/>
      <c r="I200" s="11"/>
      <c r="J200" s="11"/>
      <c r="K200" s="11"/>
      <c r="L200" s="11"/>
      <c r="AQ200" s="12"/>
      <c r="AR200" s="12"/>
      <c r="AS200" s="12"/>
      <c r="AT200" s="12"/>
      <c r="AU200" s="12"/>
      <c r="AW200" s="12"/>
      <c r="AX200" s="12"/>
      <c r="AY200" s="12"/>
      <c r="AZ200" s="12"/>
      <c r="BA200" s="12"/>
    </row>
    <row r="201" spans="3:53" ht="12" x14ac:dyDescent="0.15">
      <c r="C201" s="11"/>
      <c r="D201" s="88"/>
      <c r="E201" s="11"/>
      <c r="F201" s="88"/>
      <c r="G201" s="11"/>
      <c r="H201" s="88"/>
      <c r="I201" s="11"/>
      <c r="J201" s="11"/>
      <c r="K201" s="11"/>
      <c r="L201" s="11"/>
      <c r="AQ201" s="12"/>
      <c r="AR201" s="12"/>
      <c r="AS201" s="12"/>
      <c r="AT201" s="12"/>
      <c r="AU201" s="12"/>
      <c r="AW201" s="12"/>
      <c r="AX201" s="12"/>
      <c r="AY201" s="12"/>
      <c r="AZ201" s="12"/>
      <c r="BA201" s="12"/>
    </row>
    <row r="202" spans="3:53" ht="12" x14ac:dyDescent="0.15">
      <c r="C202" s="11"/>
      <c r="D202" s="88"/>
      <c r="E202" s="11"/>
      <c r="F202" s="88"/>
      <c r="G202" s="11"/>
      <c r="H202" s="88"/>
      <c r="I202" s="11"/>
      <c r="J202" s="11"/>
      <c r="K202" s="11"/>
      <c r="L202" s="11"/>
      <c r="AQ202" s="12"/>
      <c r="AR202" s="12"/>
      <c r="AS202" s="12"/>
      <c r="AT202" s="12"/>
      <c r="AU202" s="12"/>
      <c r="AW202" s="12"/>
      <c r="AX202" s="12"/>
      <c r="AY202" s="12"/>
      <c r="AZ202" s="12"/>
      <c r="BA202" s="12"/>
    </row>
    <row r="203" spans="3:53" ht="12" x14ac:dyDescent="0.15">
      <c r="C203" s="11"/>
      <c r="D203" s="88"/>
      <c r="E203" s="11"/>
      <c r="F203" s="88"/>
      <c r="G203" s="11"/>
      <c r="H203" s="88"/>
      <c r="I203" s="11"/>
      <c r="J203" s="11"/>
      <c r="K203" s="11"/>
      <c r="L203" s="11"/>
      <c r="AQ203" s="12"/>
      <c r="AR203" s="12"/>
      <c r="AS203" s="12"/>
      <c r="AT203" s="12"/>
      <c r="AU203" s="12"/>
      <c r="AW203" s="12"/>
      <c r="AX203" s="12"/>
      <c r="AY203" s="12"/>
      <c r="AZ203" s="12"/>
      <c r="BA203" s="12"/>
    </row>
    <row r="204" spans="3:53" ht="12" x14ac:dyDescent="0.15">
      <c r="C204" s="11"/>
      <c r="D204" s="88"/>
      <c r="E204" s="11"/>
      <c r="F204" s="88"/>
      <c r="G204" s="11"/>
      <c r="H204" s="88"/>
      <c r="I204" s="11"/>
      <c r="J204" s="11"/>
      <c r="K204" s="11"/>
      <c r="L204" s="11"/>
      <c r="AQ204" s="12"/>
      <c r="AR204" s="12"/>
      <c r="AS204" s="12"/>
      <c r="AT204" s="12"/>
      <c r="AU204" s="12"/>
      <c r="AW204" s="12"/>
      <c r="AX204" s="12"/>
      <c r="AY204" s="12"/>
      <c r="AZ204" s="12"/>
      <c r="BA204" s="12"/>
    </row>
    <row r="205" spans="3:53" ht="12" x14ac:dyDescent="0.15">
      <c r="C205" s="11"/>
      <c r="D205" s="88"/>
      <c r="E205" s="11"/>
      <c r="F205" s="88"/>
      <c r="G205" s="11"/>
      <c r="H205" s="88"/>
      <c r="I205" s="11"/>
      <c r="J205" s="11"/>
      <c r="K205" s="11"/>
      <c r="L205" s="11"/>
      <c r="AQ205" s="12"/>
      <c r="AR205" s="12"/>
      <c r="AS205" s="12"/>
      <c r="AT205" s="12"/>
      <c r="AU205" s="12"/>
      <c r="AW205" s="12"/>
      <c r="AX205" s="12"/>
      <c r="AY205" s="12"/>
      <c r="AZ205" s="12"/>
      <c r="BA205" s="12"/>
    </row>
    <row r="206" spans="3:53" ht="12" x14ac:dyDescent="0.15">
      <c r="C206" s="11"/>
      <c r="D206" s="88"/>
      <c r="E206" s="11"/>
      <c r="F206" s="88"/>
      <c r="G206" s="11"/>
      <c r="H206" s="88"/>
      <c r="I206" s="11"/>
      <c r="J206" s="11"/>
      <c r="K206" s="11"/>
      <c r="L206" s="11"/>
      <c r="AQ206" s="12"/>
      <c r="AR206" s="12"/>
      <c r="AS206" s="12"/>
      <c r="AT206" s="12"/>
      <c r="AU206" s="12"/>
      <c r="AW206" s="12"/>
      <c r="AX206" s="12"/>
      <c r="AY206" s="12"/>
      <c r="AZ206" s="12"/>
      <c r="BA206" s="12"/>
    </row>
    <row r="207" spans="3:53" ht="12" x14ac:dyDescent="0.15">
      <c r="C207" s="11"/>
      <c r="D207" s="88"/>
      <c r="E207" s="11"/>
      <c r="F207" s="88"/>
      <c r="G207" s="11"/>
      <c r="H207" s="88"/>
      <c r="I207" s="11"/>
      <c r="J207" s="11"/>
      <c r="K207" s="11"/>
      <c r="L207" s="11"/>
      <c r="AQ207" s="12"/>
      <c r="AR207" s="12"/>
      <c r="AS207" s="12"/>
      <c r="AT207" s="12"/>
      <c r="AU207" s="12"/>
      <c r="AW207" s="12"/>
      <c r="AX207" s="12"/>
      <c r="AY207" s="12"/>
      <c r="AZ207" s="12"/>
      <c r="BA207" s="12"/>
    </row>
    <row r="208" spans="3:53" ht="12" x14ac:dyDescent="0.15">
      <c r="C208" s="11"/>
      <c r="D208" s="88"/>
      <c r="E208" s="11"/>
      <c r="F208" s="88"/>
      <c r="G208" s="11"/>
      <c r="H208" s="88"/>
      <c r="I208" s="11"/>
      <c r="J208" s="11"/>
      <c r="K208" s="11"/>
      <c r="L208" s="11"/>
      <c r="AQ208" s="12"/>
      <c r="AR208" s="12"/>
      <c r="AS208" s="12"/>
      <c r="AT208" s="12"/>
      <c r="AU208" s="12"/>
      <c r="AW208" s="12"/>
      <c r="AX208" s="12"/>
      <c r="AY208" s="12"/>
      <c r="AZ208" s="12"/>
      <c r="BA208" s="12"/>
    </row>
    <row r="209" spans="3:53" ht="12" x14ac:dyDescent="0.15">
      <c r="C209" s="11"/>
      <c r="D209" s="88"/>
      <c r="E209" s="11"/>
      <c r="F209" s="88"/>
      <c r="G209" s="11"/>
      <c r="H209" s="88"/>
      <c r="I209" s="11"/>
      <c r="J209" s="11"/>
      <c r="K209" s="11"/>
      <c r="L209" s="11"/>
      <c r="AQ209" s="12"/>
      <c r="AR209" s="12"/>
      <c r="AS209" s="12"/>
      <c r="AT209" s="12"/>
      <c r="AU209" s="12"/>
      <c r="AW209" s="12"/>
      <c r="AX209" s="12"/>
      <c r="AY209" s="12"/>
      <c r="AZ209" s="12"/>
      <c r="BA209" s="12"/>
    </row>
    <row r="210" spans="3:53" ht="12" x14ac:dyDescent="0.15">
      <c r="C210" s="11"/>
      <c r="D210" s="88"/>
      <c r="E210" s="11"/>
      <c r="F210" s="88"/>
      <c r="G210" s="11"/>
      <c r="H210" s="88"/>
      <c r="I210" s="11"/>
      <c r="J210" s="11"/>
      <c r="K210" s="11"/>
      <c r="L210" s="11"/>
      <c r="AQ210" s="12"/>
      <c r="AR210" s="12"/>
      <c r="AS210" s="12"/>
      <c r="AT210" s="12"/>
      <c r="AU210" s="12"/>
      <c r="AW210" s="12"/>
      <c r="AX210" s="12"/>
      <c r="AY210" s="12"/>
      <c r="AZ210" s="12"/>
      <c r="BA210" s="12"/>
    </row>
    <row r="211" spans="3:53" ht="12" x14ac:dyDescent="0.15">
      <c r="C211" s="11"/>
      <c r="D211" s="88"/>
      <c r="E211" s="11"/>
      <c r="F211" s="88"/>
      <c r="G211" s="11"/>
      <c r="H211" s="88"/>
      <c r="I211" s="11"/>
      <c r="J211" s="11"/>
      <c r="K211" s="11"/>
      <c r="L211" s="11"/>
      <c r="AQ211" s="12"/>
      <c r="AR211" s="12"/>
      <c r="AS211" s="12"/>
      <c r="AT211" s="12"/>
      <c r="AU211" s="12"/>
      <c r="AW211" s="12"/>
      <c r="AX211" s="12"/>
      <c r="AY211" s="12"/>
      <c r="AZ211" s="12"/>
      <c r="BA211" s="12"/>
    </row>
    <row r="212" spans="3:53" ht="12" x14ac:dyDescent="0.15">
      <c r="C212" s="11"/>
      <c r="D212" s="88"/>
      <c r="E212" s="11"/>
      <c r="F212" s="88"/>
      <c r="G212" s="11"/>
      <c r="H212" s="88"/>
      <c r="I212" s="11"/>
      <c r="J212" s="11"/>
      <c r="K212" s="11"/>
      <c r="L212" s="11"/>
      <c r="AQ212" s="12"/>
      <c r="AR212" s="12"/>
      <c r="AS212" s="12"/>
      <c r="AT212" s="12"/>
      <c r="AU212" s="12"/>
      <c r="AW212" s="12"/>
      <c r="AX212" s="12"/>
      <c r="AY212" s="12"/>
      <c r="AZ212" s="12"/>
      <c r="BA212" s="12"/>
    </row>
    <row r="213" spans="3:53" ht="12" x14ac:dyDescent="0.15">
      <c r="C213" s="11"/>
      <c r="D213" s="88"/>
      <c r="E213" s="11"/>
      <c r="F213" s="88"/>
      <c r="G213" s="11"/>
      <c r="H213" s="88"/>
      <c r="I213" s="11"/>
      <c r="J213" s="11"/>
      <c r="K213" s="11"/>
      <c r="L213" s="11"/>
      <c r="AQ213" s="12"/>
      <c r="AR213" s="12"/>
      <c r="AS213" s="12"/>
      <c r="AT213" s="12"/>
      <c r="AU213" s="12"/>
      <c r="AW213" s="12"/>
      <c r="AX213" s="12"/>
      <c r="AY213" s="12"/>
      <c r="AZ213" s="12"/>
      <c r="BA213" s="12"/>
    </row>
    <row r="214" spans="3:53" ht="12" x14ac:dyDescent="0.15">
      <c r="C214" s="11"/>
      <c r="D214" s="88"/>
      <c r="E214" s="11"/>
      <c r="F214" s="88"/>
      <c r="G214" s="11"/>
      <c r="H214" s="88"/>
      <c r="I214" s="11"/>
      <c r="J214" s="11"/>
      <c r="K214" s="11"/>
      <c r="L214" s="11"/>
      <c r="AQ214" s="12"/>
      <c r="AR214" s="12"/>
      <c r="AS214" s="12"/>
      <c r="AT214" s="12"/>
      <c r="AU214" s="12"/>
      <c r="AW214" s="12"/>
      <c r="AX214" s="12"/>
      <c r="AY214" s="12"/>
      <c r="AZ214" s="12"/>
      <c r="BA214" s="12"/>
    </row>
    <row r="215" spans="3:53" ht="12" x14ac:dyDescent="0.15">
      <c r="C215" s="11"/>
      <c r="D215" s="88"/>
      <c r="E215" s="11"/>
      <c r="F215" s="88"/>
      <c r="G215" s="11"/>
      <c r="H215" s="88"/>
      <c r="I215" s="11"/>
      <c r="J215" s="11"/>
      <c r="K215" s="11"/>
      <c r="L215" s="11"/>
      <c r="AQ215" s="12"/>
      <c r="AR215" s="12"/>
      <c r="AS215" s="12"/>
      <c r="AT215" s="12"/>
      <c r="AU215" s="12"/>
      <c r="AW215" s="12"/>
      <c r="AX215" s="12"/>
      <c r="AY215" s="12"/>
      <c r="AZ215" s="12"/>
      <c r="BA215" s="12"/>
    </row>
    <row r="216" spans="3:53" ht="12" x14ac:dyDescent="0.15">
      <c r="C216" s="11"/>
      <c r="D216" s="88"/>
      <c r="E216" s="11"/>
      <c r="F216" s="88"/>
      <c r="G216" s="11"/>
      <c r="H216" s="88"/>
      <c r="I216" s="11"/>
      <c r="J216" s="11"/>
      <c r="K216" s="11"/>
      <c r="L216" s="11"/>
      <c r="AQ216" s="12"/>
      <c r="AR216" s="12"/>
      <c r="AS216" s="12"/>
      <c r="AT216" s="12"/>
      <c r="AU216" s="12"/>
      <c r="AW216" s="12"/>
      <c r="AX216" s="12"/>
      <c r="AY216" s="12"/>
      <c r="AZ216" s="12"/>
      <c r="BA216" s="12"/>
    </row>
    <row r="217" spans="3:53" ht="12" x14ac:dyDescent="0.15">
      <c r="C217" s="11"/>
      <c r="D217" s="88"/>
      <c r="E217" s="11"/>
      <c r="F217" s="88"/>
      <c r="G217" s="11"/>
      <c r="H217" s="88"/>
      <c r="I217" s="11"/>
      <c r="J217" s="11"/>
      <c r="K217" s="11"/>
      <c r="L217" s="11"/>
      <c r="AQ217" s="12"/>
      <c r="AR217" s="12"/>
      <c r="AS217" s="12"/>
      <c r="AT217" s="12"/>
      <c r="AU217" s="12"/>
      <c r="AW217" s="12"/>
      <c r="AX217" s="12"/>
      <c r="AY217" s="12"/>
      <c r="AZ217" s="12"/>
      <c r="BA217" s="12"/>
    </row>
    <row r="218" spans="3:53" ht="12" x14ac:dyDescent="0.15">
      <c r="C218" s="11"/>
      <c r="D218" s="88"/>
      <c r="E218" s="11"/>
      <c r="F218" s="88"/>
      <c r="G218" s="11"/>
      <c r="H218" s="88"/>
      <c r="I218" s="11"/>
      <c r="J218" s="11"/>
      <c r="K218" s="11"/>
      <c r="L218" s="11"/>
      <c r="AQ218" s="12"/>
      <c r="AR218" s="12"/>
      <c r="AS218" s="12"/>
      <c r="AT218" s="12"/>
      <c r="AU218" s="12"/>
      <c r="AW218" s="12"/>
      <c r="AX218" s="12"/>
      <c r="AY218" s="12"/>
      <c r="AZ218" s="12"/>
      <c r="BA218" s="12"/>
    </row>
    <row r="219" spans="3:53" ht="12" x14ac:dyDescent="0.15">
      <c r="C219" s="11"/>
      <c r="D219" s="88"/>
      <c r="E219" s="11"/>
      <c r="F219" s="88"/>
      <c r="G219" s="11"/>
      <c r="H219" s="88"/>
      <c r="I219" s="11"/>
      <c r="J219" s="11"/>
      <c r="K219" s="11"/>
      <c r="L219" s="11"/>
      <c r="AQ219" s="12"/>
      <c r="AR219" s="12"/>
      <c r="AS219" s="12"/>
      <c r="AT219" s="12"/>
      <c r="AU219" s="12"/>
      <c r="AW219" s="12"/>
      <c r="AX219" s="12"/>
      <c r="AY219" s="12"/>
      <c r="AZ219" s="12"/>
      <c r="BA219" s="12"/>
    </row>
    <row r="220" spans="3:53" ht="12" x14ac:dyDescent="0.15">
      <c r="C220" s="11"/>
      <c r="D220" s="88"/>
      <c r="E220" s="11"/>
      <c r="F220" s="88"/>
      <c r="G220" s="11"/>
      <c r="H220" s="88"/>
      <c r="I220" s="11"/>
      <c r="J220" s="11"/>
      <c r="K220" s="11"/>
      <c r="L220" s="11"/>
      <c r="AQ220" s="12"/>
      <c r="AR220" s="12"/>
      <c r="AS220" s="12"/>
      <c r="AT220" s="12"/>
      <c r="AU220" s="12"/>
      <c r="AW220" s="12"/>
      <c r="AX220" s="12"/>
      <c r="AY220" s="12"/>
      <c r="AZ220" s="12"/>
      <c r="BA220" s="12"/>
    </row>
    <row r="221" spans="3:53" ht="12" x14ac:dyDescent="0.15">
      <c r="C221" s="11"/>
      <c r="D221" s="88"/>
      <c r="E221" s="11"/>
      <c r="F221" s="88"/>
      <c r="G221" s="11"/>
      <c r="H221" s="88"/>
      <c r="I221" s="11"/>
      <c r="J221" s="11"/>
      <c r="K221" s="11"/>
      <c r="L221" s="11"/>
      <c r="AQ221" s="12"/>
      <c r="AR221" s="12"/>
      <c r="AS221" s="12"/>
      <c r="AT221" s="12"/>
      <c r="AU221" s="12"/>
      <c r="AW221" s="12"/>
      <c r="AX221" s="12"/>
      <c r="AY221" s="12"/>
      <c r="AZ221" s="12"/>
      <c r="BA221" s="12"/>
    </row>
    <row r="222" spans="3:53" ht="12" x14ac:dyDescent="0.15">
      <c r="C222" s="11"/>
      <c r="D222" s="88"/>
      <c r="E222" s="11"/>
      <c r="F222" s="88"/>
      <c r="G222" s="11"/>
      <c r="H222" s="88"/>
      <c r="I222" s="11"/>
      <c r="J222" s="11"/>
      <c r="K222" s="11"/>
      <c r="L222" s="11"/>
      <c r="AQ222" s="12"/>
      <c r="AR222" s="12"/>
      <c r="AS222" s="12"/>
      <c r="AT222" s="12"/>
      <c r="AU222" s="12"/>
      <c r="AW222" s="12"/>
      <c r="AX222" s="12"/>
      <c r="AY222" s="12"/>
      <c r="AZ222" s="12"/>
      <c r="BA222" s="12"/>
    </row>
    <row r="223" spans="3:53" ht="12" x14ac:dyDescent="0.15">
      <c r="C223" s="11"/>
      <c r="D223" s="88"/>
      <c r="E223" s="11"/>
      <c r="F223" s="88"/>
      <c r="G223" s="11"/>
      <c r="H223" s="88"/>
      <c r="I223" s="11"/>
      <c r="J223" s="11"/>
      <c r="K223" s="11"/>
      <c r="L223" s="11"/>
      <c r="AQ223" s="12"/>
      <c r="AR223" s="12"/>
      <c r="AS223" s="12"/>
      <c r="AT223" s="12"/>
      <c r="AU223" s="12"/>
      <c r="AW223" s="12"/>
      <c r="AX223" s="12"/>
      <c r="AY223" s="12"/>
      <c r="AZ223" s="12"/>
      <c r="BA223" s="12"/>
    </row>
    <row r="224" spans="3:53" ht="12" x14ac:dyDescent="0.15">
      <c r="C224" s="11"/>
      <c r="D224" s="88"/>
      <c r="E224" s="11"/>
      <c r="F224" s="88"/>
      <c r="G224" s="11"/>
      <c r="H224" s="88"/>
      <c r="I224" s="11"/>
      <c r="J224" s="11"/>
      <c r="K224" s="11"/>
      <c r="L224" s="11"/>
      <c r="AQ224" s="12"/>
      <c r="AR224" s="12"/>
      <c r="AS224" s="12"/>
      <c r="AT224" s="12"/>
      <c r="AU224" s="12"/>
      <c r="AW224" s="12"/>
      <c r="AX224" s="12"/>
      <c r="AY224" s="12"/>
      <c r="AZ224" s="12"/>
      <c r="BA224" s="12"/>
    </row>
    <row r="225" spans="3:53" ht="12" x14ac:dyDescent="0.15">
      <c r="C225" s="11"/>
      <c r="D225" s="88"/>
      <c r="E225" s="11"/>
      <c r="F225" s="88"/>
      <c r="G225" s="11"/>
      <c r="H225" s="88"/>
      <c r="I225" s="11"/>
      <c r="J225" s="11"/>
      <c r="K225" s="11"/>
      <c r="L225" s="11"/>
      <c r="AQ225" s="12"/>
      <c r="AR225" s="12"/>
      <c r="AS225" s="12"/>
      <c r="AT225" s="12"/>
      <c r="AU225" s="12"/>
      <c r="AW225" s="12"/>
      <c r="AX225" s="12"/>
      <c r="AY225" s="12"/>
      <c r="AZ225" s="12"/>
      <c r="BA225" s="12"/>
    </row>
    <row r="226" spans="3:53" ht="12" x14ac:dyDescent="0.15">
      <c r="C226" s="11"/>
      <c r="D226" s="88"/>
      <c r="E226" s="11"/>
      <c r="F226" s="88"/>
      <c r="G226" s="11"/>
      <c r="H226" s="88"/>
      <c r="I226" s="11"/>
      <c r="J226" s="11"/>
      <c r="K226" s="11"/>
      <c r="L226" s="11"/>
      <c r="AQ226" s="12"/>
      <c r="AR226" s="12"/>
      <c r="AS226" s="12"/>
      <c r="AT226" s="12"/>
      <c r="AU226" s="12"/>
      <c r="AW226" s="12"/>
      <c r="AX226" s="12"/>
      <c r="AY226" s="12"/>
      <c r="AZ226" s="12"/>
      <c r="BA226" s="12"/>
    </row>
    <row r="227" spans="3:53" ht="12" x14ac:dyDescent="0.15">
      <c r="C227" s="11"/>
      <c r="D227" s="88"/>
      <c r="E227" s="11"/>
      <c r="F227" s="88"/>
      <c r="G227" s="11"/>
      <c r="H227" s="88"/>
      <c r="I227" s="11"/>
      <c r="J227" s="11"/>
      <c r="K227" s="11"/>
      <c r="L227" s="11"/>
      <c r="AQ227" s="12"/>
      <c r="AR227" s="12"/>
      <c r="AS227" s="12"/>
      <c r="AT227" s="12"/>
      <c r="AU227" s="12"/>
      <c r="AW227" s="12"/>
      <c r="AX227" s="12"/>
      <c r="AY227" s="12"/>
      <c r="AZ227" s="12"/>
      <c r="BA227" s="12"/>
    </row>
    <row r="228" spans="3:53" ht="12" x14ac:dyDescent="0.15">
      <c r="C228" s="11"/>
      <c r="D228" s="88"/>
      <c r="E228" s="11"/>
      <c r="F228" s="88"/>
      <c r="G228" s="11"/>
      <c r="H228" s="88"/>
      <c r="I228" s="11"/>
      <c r="J228" s="11"/>
      <c r="K228" s="11"/>
      <c r="L228" s="11"/>
      <c r="AQ228" s="12"/>
      <c r="AR228" s="12"/>
      <c r="AS228" s="12"/>
      <c r="AT228" s="12"/>
      <c r="AU228" s="12"/>
      <c r="AW228" s="12"/>
      <c r="AX228" s="12"/>
      <c r="AY228" s="12"/>
      <c r="AZ228" s="12"/>
      <c r="BA228" s="12"/>
    </row>
    <row r="229" spans="3:53" ht="12" x14ac:dyDescent="0.15">
      <c r="C229" s="11"/>
      <c r="D229" s="88"/>
      <c r="E229" s="11"/>
      <c r="F229" s="88"/>
      <c r="G229" s="11"/>
      <c r="H229" s="88"/>
      <c r="I229" s="11"/>
      <c r="J229" s="11"/>
      <c r="K229" s="11"/>
      <c r="L229" s="11"/>
      <c r="AQ229" s="12"/>
      <c r="AR229" s="12"/>
      <c r="AS229" s="12"/>
      <c r="AT229" s="12"/>
      <c r="AU229" s="12"/>
      <c r="AW229" s="12"/>
      <c r="AX229" s="12"/>
      <c r="AY229" s="12"/>
      <c r="AZ229" s="12"/>
      <c r="BA229" s="12"/>
    </row>
    <row r="230" spans="3:53" ht="12" x14ac:dyDescent="0.15">
      <c r="C230" s="11"/>
      <c r="D230" s="88"/>
      <c r="E230" s="11"/>
      <c r="F230" s="88"/>
      <c r="G230" s="11"/>
      <c r="H230" s="88"/>
      <c r="I230" s="11"/>
      <c r="J230" s="11"/>
      <c r="K230" s="11"/>
      <c r="L230" s="11"/>
      <c r="AQ230" s="12"/>
      <c r="AR230" s="12"/>
      <c r="AS230" s="12"/>
      <c r="AT230" s="12"/>
      <c r="AU230" s="12"/>
      <c r="AW230" s="12"/>
      <c r="AX230" s="12"/>
      <c r="AY230" s="12"/>
      <c r="AZ230" s="12"/>
      <c r="BA230" s="12"/>
    </row>
    <row r="231" spans="3:53" ht="12" x14ac:dyDescent="0.15">
      <c r="C231" s="11"/>
      <c r="D231" s="88"/>
      <c r="E231" s="11"/>
      <c r="F231" s="88"/>
      <c r="G231" s="11"/>
      <c r="H231" s="88"/>
      <c r="I231" s="11"/>
      <c r="J231" s="11"/>
      <c r="K231" s="11"/>
      <c r="L231" s="11"/>
      <c r="AQ231" s="12"/>
      <c r="AR231" s="12"/>
      <c r="AS231" s="12"/>
      <c r="AT231" s="12"/>
      <c r="AU231" s="12"/>
      <c r="AW231" s="12"/>
      <c r="AX231" s="12"/>
      <c r="AY231" s="12"/>
      <c r="AZ231" s="12"/>
      <c r="BA231" s="12"/>
    </row>
    <row r="232" spans="3:53" ht="12" x14ac:dyDescent="0.15">
      <c r="C232" s="11"/>
      <c r="D232" s="88"/>
      <c r="E232" s="11"/>
      <c r="F232" s="88"/>
      <c r="G232" s="11"/>
      <c r="H232" s="88"/>
      <c r="I232" s="11"/>
      <c r="J232" s="11"/>
      <c r="K232" s="11"/>
      <c r="L232" s="11"/>
      <c r="AQ232" s="12"/>
      <c r="AR232" s="12"/>
      <c r="AS232" s="12"/>
      <c r="AT232" s="12"/>
      <c r="AU232" s="12"/>
      <c r="AW232" s="12"/>
      <c r="AX232" s="12"/>
      <c r="AY232" s="12"/>
      <c r="AZ232" s="12"/>
      <c r="BA232" s="12"/>
    </row>
    <row r="233" spans="3:53" ht="12" x14ac:dyDescent="0.15">
      <c r="C233" s="11"/>
      <c r="D233" s="88"/>
      <c r="E233" s="11"/>
      <c r="F233" s="88"/>
      <c r="G233" s="11"/>
      <c r="H233" s="88"/>
      <c r="I233" s="11"/>
      <c r="J233" s="11"/>
      <c r="K233" s="11"/>
      <c r="L233" s="11"/>
      <c r="AQ233" s="12"/>
      <c r="AR233" s="12"/>
      <c r="AS233" s="12"/>
      <c r="AT233" s="12"/>
      <c r="AU233" s="12"/>
      <c r="AW233" s="12"/>
      <c r="AX233" s="12"/>
      <c r="AY233" s="12"/>
      <c r="AZ233" s="12"/>
      <c r="BA233" s="12"/>
    </row>
    <row r="234" spans="3:53" ht="12" x14ac:dyDescent="0.15">
      <c r="C234" s="11"/>
      <c r="D234" s="88"/>
      <c r="E234" s="11"/>
      <c r="F234" s="88"/>
      <c r="G234" s="11"/>
      <c r="H234" s="88"/>
      <c r="I234" s="11"/>
      <c r="J234" s="11"/>
      <c r="K234" s="11"/>
      <c r="L234" s="11"/>
      <c r="AQ234" s="12"/>
      <c r="AR234" s="12"/>
      <c r="AS234" s="12"/>
      <c r="AT234" s="12"/>
      <c r="AU234" s="12"/>
      <c r="AW234" s="12"/>
      <c r="AX234" s="12"/>
      <c r="AY234" s="12"/>
      <c r="AZ234" s="12"/>
      <c r="BA234" s="12"/>
    </row>
    <row r="235" spans="3:53" ht="12" x14ac:dyDescent="0.15">
      <c r="C235" s="11"/>
      <c r="D235" s="88"/>
      <c r="E235" s="11"/>
      <c r="F235" s="88"/>
      <c r="G235" s="11"/>
      <c r="H235" s="88"/>
      <c r="I235" s="11"/>
      <c r="J235" s="11"/>
      <c r="K235" s="11"/>
      <c r="L235" s="11"/>
      <c r="AQ235" s="12"/>
      <c r="AR235" s="12"/>
      <c r="AS235" s="12"/>
      <c r="AT235" s="12"/>
      <c r="AU235" s="12"/>
      <c r="AW235" s="12"/>
      <c r="AX235" s="12"/>
      <c r="AY235" s="12"/>
      <c r="AZ235" s="12"/>
      <c r="BA235" s="12"/>
    </row>
    <row r="236" spans="3:53" ht="12" x14ac:dyDescent="0.15">
      <c r="C236" s="11"/>
      <c r="D236" s="88"/>
      <c r="E236" s="11"/>
      <c r="F236" s="88"/>
      <c r="G236" s="11"/>
      <c r="H236" s="88"/>
      <c r="I236" s="11"/>
      <c r="J236" s="11"/>
      <c r="K236" s="11"/>
      <c r="L236" s="11"/>
      <c r="AQ236" s="12"/>
      <c r="AR236" s="12"/>
      <c r="AS236" s="12"/>
      <c r="AT236" s="12"/>
      <c r="AU236" s="12"/>
      <c r="AW236" s="12"/>
      <c r="AX236" s="12"/>
      <c r="AY236" s="12"/>
      <c r="AZ236" s="12"/>
      <c r="BA236" s="12"/>
    </row>
    <row r="237" spans="3:53" ht="12" x14ac:dyDescent="0.15">
      <c r="C237" s="11"/>
      <c r="D237" s="88"/>
      <c r="E237" s="11"/>
      <c r="F237" s="88"/>
      <c r="G237" s="11"/>
      <c r="H237" s="88"/>
      <c r="I237" s="11"/>
      <c r="J237" s="11"/>
      <c r="K237" s="11"/>
      <c r="L237" s="11"/>
      <c r="AQ237" s="12"/>
      <c r="AR237" s="12"/>
      <c r="AS237" s="12"/>
      <c r="AT237" s="12"/>
      <c r="AU237" s="12"/>
      <c r="AW237" s="12"/>
      <c r="AX237" s="12"/>
      <c r="AY237" s="12"/>
      <c r="AZ237" s="12"/>
      <c r="BA237" s="12"/>
    </row>
    <row r="238" spans="3:53" ht="12" x14ac:dyDescent="0.15">
      <c r="C238" s="11"/>
      <c r="D238" s="88"/>
      <c r="E238" s="11"/>
      <c r="F238" s="88"/>
      <c r="G238" s="11"/>
      <c r="H238" s="88"/>
      <c r="I238" s="11"/>
      <c r="J238" s="11"/>
      <c r="K238" s="11"/>
      <c r="L238" s="11"/>
      <c r="AQ238" s="12"/>
      <c r="AR238" s="12"/>
      <c r="AS238" s="12"/>
      <c r="AT238" s="12"/>
      <c r="AU238" s="12"/>
      <c r="AW238" s="12"/>
      <c r="AX238" s="12"/>
      <c r="AY238" s="12"/>
      <c r="AZ238" s="12"/>
      <c r="BA238" s="12"/>
    </row>
    <row r="239" spans="3:53" ht="12" x14ac:dyDescent="0.15">
      <c r="C239" s="11"/>
      <c r="D239" s="88"/>
      <c r="E239" s="11"/>
      <c r="F239" s="88"/>
      <c r="G239" s="11"/>
      <c r="H239" s="88"/>
      <c r="I239" s="11"/>
      <c r="J239" s="11"/>
      <c r="K239" s="11"/>
      <c r="L239" s="11"/>
      <c r="AQ239" s="12"/>
      <c r="AR239" s="12"/>
      <c r="AS239" s="12"/>
      <c r="AT239" s="12"/>
      <c r="AU239" s="12"/>
      <c r="AW239" s="12"/>
      <c r="AX239" s="12"/>
      <c r="AY239" s="12"/>
      <c r="AZ239" s="12"/>
      <c r="BA239" s="12"/>
    </row>
    <row r="240" spans="3:53" ht="12" x14ac:dyDescent="0.15">
      <c r="C240" s="11"/>
      <c r="D240" s="88"/>
      <c r="E240" s="11"/>
      <c r="F240" s="88"/>
      <c r="G240" s="11"/>
      <c r="H240" s="88"/>
      <c r="I240" s="11"/>
      <c r="J240" s="11"/>
      <c r="K240" s="11"/>
      <c r="L240" s="11"/>
      <c r="AQ240" s="12"/>
      <c r="AR240" s="12"/>
      <c r="AS240" s="12"/>
      <c r="AT240" s="12"/>
      <c r="AU240" s="12"/>
      <c r="AW240" s="12"/>
      <c r="AX240" s="12"/>
      <c r="AY240" s="12"/>
      <c r="AZ240" s="12"/>
      <c r="BA240" s="12"/>
    </row>
    <row r="241" spans="3:53" ht="12" x14ac:dyDescent="0.15">
      <c r="C241" s="11"/>
      <c r="D241" s="88"/>
      <c r="E241" s="11"/>
      <c r="F241" s="88"/>
      <c r="G241" s="11"/>
      <c r="H241" s="88"/>
      <c r="I241" s="11"/>
      <c r="J241" s="11"/>
      <c r="K241" s="11"/>
      <c r="L241" s="11"/>
      <c r="AQ241" s="12"/>
      <c r="AR241" s="12"/>
      <c r="AS241" s="12"/>
      <c r="AT241" s="12"/>
      <c r="AU241" s="12"/>
      <c r="AW241" s="12"/>
      <c r="AX241" s="12"/>
      <c r="AY241" s="12"/>
      <c r="AZ241" s="12"/>
      <c r="BA241" s="12"/>
    </row>
    <row r="242" spans="3:53" ht="12" x14ac:dyDescent="0.15">
      <c r="C242" s="11"/>
      <c r="D242" s="88"/>
      <c r="E242" s="11"/>
      <c r="F242" s="88"/>
      <c r="G242" s="11"/>
      <c r="H242" s="88"/>
      <c r="I242" s="11"/>
      <c r="J242" s="11"/>
      <c r="K242" s="11"/>
      <c r="L242" s="11"/>
      <c r="AQ242" s="12"/>
      <c r="AR242" s="12"/>
      <c r="AS242" s="12"/>
      <c r="AT242" s="12"/>
      <c r="AU242" s="12"/>
      <c r="AW242" s="12"/>
      <c r="AX242" s="12"/>
      <c r="AY242" s="12"/>
      <c r="AZ242" s="12"/>
      <c r="BA242" s="12"/>
    </row>
    <row r="243" spans="3:53" ht="12" x14ac:dyDescent="0.15">
      <c r="C243" s="11"/>
      <c r="D243" s="88"/>
      <c r="E243" s="11"/>
      <c r="F243" s="88"/>
      <c r="G243" s="11"/>
      <c r="H243" s="88"/>
      <c r="I243" s="11"/>
      <c r="J243" s="11"/>
      <c r="K243" s="11"/>
      <c r="L243" s="11"/>
      <c r="AQ243" s="12"/>
      <c r="AR243" s="12"/>
      <c r="AS243" s="12"/>
      <c r="AT243" s="12"/>
      <c r="AU243" s="12"/>
      <c r="AW243" s="12"/>
      <c r="AX243" s="12"/>
      <c r="AY243" s="12"/>
      <c r="AZ243" s="12"/>
      <c r="BA243" s="12"/>
    </row>
    <row r="244" spans="3:53" ht="12" x14ac:dyDescent="0.15">
      <c r="C244" s="11"/>
      <c r="D244" s="88"/>
      <c r="E244" s="11"/>
      <c r="F244" s="88"/>
      <c r="G244" s="11"/>
      <c r="H244" s="88"/>
      <c r="I244" s="11"/>
      <c r="J244" s="11"/>
      <c r="K244" s="11"/>
      <c r="L244" s="11"/>
      <c r="AQ244" s="12"/>
      <c r="AR244" s="12"/>
      <c r="AS244" s="12"/>
      <c r="AT244" s="12"/>
      <c r="AU244" s="12"/>
      <c r="AW244" s="12"/>
      <c r="AX244" s="12"/>
      <c r="AY244" s="12"/>
      <c r="AZ244" s="12"/>
      <c r="BA244" s="12"/>
    </row>
    <row r="245" spans="3:53" ht="12" x14ac:dyDescent="0.15">
      <c r="C245" s="11"/>
      <c r="D245" s="88"/>
      <c r="E245" s="11"/>
      <c r="F245" s="88"/>
      <c r="G245" s="11"/>
      <c r="H245" s="88"/>
      <c r="I245" s="11"/>
      <c r="J245" s="11"/>
      <c r="K245" s="11"/>
      <c r="L245" s="11"/>
      <c r="AQ245" s="12"/>
      <c r="AR245" s="12"/>
      <c r="AS245" s="12"/>
      <c r="AT245" s="12"/>
      <c r="AU245" s="12"/>
      <c r="AW245" s="12"/>
      <c r="AX245" s="12"/>
      <c r="AY245" s="12"/>
      <c r="AZ245" s="12"/>
      <c r="BA245" s="12"/>
    </row>
    <row r="246" spans="3:53" ht="12" x14ac:dyDescent="0.15">
      <c r="C246" s="11"/>
      <c r="D246" s="88"/>
      <c r="E246" s="11"/>
      <c r="F246" s="88"/>
      <c r="G246" s="11"/>
      <c r="H246" s="88"/>
      <c r="I246" s="11"/>
      <c r="J246" s="11"/>
      <c r="K246" s="11"/>
      <c r="L246" s="11"/>
      <c r="AQ246" s="12"/>
      <c r="AR246" s="12"/>
      <c r="AS246" s="12"/>
      <c r="AT246" s="12"/>
      <c r="AU246" s="12"/>
      <c r="AW246" s="12"/>
      <c r="AX246" s="12"/>
      <c r="AY246" s="12"/>
      <c r="AZ246" s="12"/>
      <c r="BA246" s="12"/>
    </row>
    <row r="247" spans="3:53" ht="12" x14ac:dyDescent="0.15">
      <c r="C247" s="11"/>
      <c r="D247" s="88"/>
      <c r="E247" s="11"/>
      <c r="F247" s="88"/>
      <c r="G247" s="11"/>
      <c r="H247" s="88"/>
      <c r="I247" s="11"/>
      <c r="J247" s="11"/>
      <c r="K247" s="11"/>
      <c r="L247" s="11"/>
      <c r="AQ247" s="12"/>
      <c r="AR247" s="12"/>
      <c r="AS247" s="12"/>
      <c r="AT247" s="12"/>
      <c r="AU247" s="12"/>
      <c r="AW247" s="12"/>
      <c r="AX247" s="12"/>
      <c r="AY247" s="12"/>
      <c r="AZ247" s="12"/>
      <c r="BA247" s="12"/>
    </row>
    <row r="248" spans="3:53" ht="12" x14ac:dyDescent="0.15">
      <c r="C248" s="11"/>
      <c r="D248" s="88"/>
      <c r="E248" s="11"/>
      <c r="F248" s="88"/>
      <c r="G248" s="11"/>
      <c r="H248" s="88"/>
      <c r="I248" s="11"/>
      <c r="J248" s="11"/>
      <c r="K248" s="11"/>
      <c r="L248" s="11"/>
      <c r="AQ248" s="12"/>
      <c r="AR248" s="12"/>
      <c r="AS248" s="12"/>
      <c r="AT248" s="12"/>
      <c r="AU248" s="12"/>
      <c r="AW248" s="12"/>
      <c r="AX248" s="12"/>
      <c r="AY248" s="12"/>
      <c r="AZ248" s="12"/>
      <c r="BA248" s="12"/>
    </row>
    <row r="249" spans="3:53" ht="12" x14ac:dyDescent="0.15">
      <c r="C249" s="11"/>
      <c r="D249" s="88"/>
      <c r="E249" s="11"/>
      <c r="F249" s="88"/>
      <c r="G249" s="11"/>
      <c r="H249" s="88"/>
      <c r="I249" s="11"/>
      <c r="J249" s="11"/>
      <c r="K249" s="11"/>
      <c r="L249" s="11"/>
      <c r="AQ249" s="12"/>
      <c r="AR249" s="12"/>
      <c r="AS249" s="12"/>
      <c r="AT249" s="12"/>
      <c r="AU249" s="12"/>
      <c r="AW249" s="12"/>
      <c r="AX249" s="12"/>
      <c r="AY249" s="12"/>
      <c r="AZ249" s="12"/>
      <c r="BA249" s="12"/>
    </row>
    <row r="250" spans="3:53" ht="12" x14ac:dyDescent="0.15">
      <c r="C250" s="11"/>
      <c r="D250" s="88"/>
      <c r="E250" s="11"/>
      <c r="F250" s="88"/>
      <c r="G250" s="11"/>
      <c r="H250" s="88"/>
      <c r="I250" s="11"/>
      <c r="J250" s="11"/>
      <c r="K250" s="11"/>
      <c r="L250" s="11"/>
      <c r="AQ250" s="12"/>
      <c r="AR250" s="12"/>
      <c r="AS250" s="12"/>
      <c r="AT250" s="12"/>
      <c r="AU250" s="12"/>
      <c r="AW250" s="12"/>
      <c r="AX250" s="12"/>
      <c r="AY250" s="12"/>
      <c r="AZ250" s="12"/>
      <c r="BA250" s="12"/>
    </row>
    <row r="251" spans="3:53" ht="12" x14ac:dyDescent="0.15">
      <c r="C251" s="11"/>
      <c r="D251" s="88"/>
      <c r="E251" s="11"/>
      <c r="F251" s="88"/>
      <c r="G251" s="11"/>
      <c r="H251" s="88"/>
      <c r="I251" s="11"/>
      <c r="J251" s="11"/>
      <c r="K251" s="11"/>
      <c r="L251" s="11"/>
      <c r="AQ251" s="12"/>
      <c r="AR251" s="12"/>
      <c r="AS251" s="12"/>
      <c r="AT251" s="12"/>
      <c r="AU251" s="12"/>
      <c r="AW251" s="12"/>
      <c r="AX251" s="12"/>
      <c r="AY251" s="12"/>
      <c r="AZ251" s="12"/>
      <c r="BA251" s="12"/>
    </row>
    <row r="252" spans="3:53" ht="12" x14ac:dyDescent="0.15">
      <c r="C252" s="11"/>
      <c r="D252" s="88"/>
      <c r="E252" s="11"/>
      <c r="F252" s="88"/>
      <c r="G252" s="11"/>
      <c r="H252" s="88"/>
      <c r="I252" s="11"/>
      <c r="J252" s="11"/>
      <c r="K252" s="11"/>
      <c r="L252" s="11"/>
      <c r="AQ252" s="12"/>
      <c r="AR252" s="12"/>
      <c r="AS252" s="12"/>
      <c r="AT252" s="12"/>
      <c r="AU252" s="12"/>
      <c r="AW252" s="12"/>
      <c r="AX252" s="12"/>
      <c r="AY252" s="12"/>
      <c r="AZ252" s="12"/>
      <c r="BA252" s="12"/>
    </row>
    <row r="253" spans="3:53" ht="12" x14ac:dyDescent="0.15">
      <c r="C253" s="11"/>
      <c r="D253" s="88"/>
      <c r="E253" s="11"/>
      <c r="F253" s="88"/>
      <c r="G253" s="11"/>
      <c r="H253" s="88"/>
      <c r="I253" s="11"/>
      <c r="J253" s="11"/>
      <c r="K253" s="11"/>
      <c r="L253" s="11"/>
      <c r="AQ253" s="12"/>
      <c r="AR253" s="12"/>
      <c r="AS253" s="12"/>
      <c r="AT253" s="12"/>
      <c r="AU253" s="12"/>
      <c r="AW253" s="12"/>
      <c r="AX253" s="12"/>
      <c r="AY253" s="12"/>
      <c r="AZ253" s="12"/>
      <c r="BA253" s="12"/>
    </row>
    <row r="254" spans="3:53" ht="12" x14ac:dyDescent="0.15">
      <c r="C254" s="11"/>
      <c r="D254" s="88"/>
      <c r="E254" s="11"/>
      <c r="F254" s="88"/>
      <c r="G254" s="11"/>
      <c r="H254" s="88"/>
      <c r="I254" s="11"/>
      <c r="J254" s="11"/>
      <c r="K254" s="11"/>
      <c r="L254" s="11"/>
      <c r="AQ254" s="12"/>
      <c r="AR254" s="12"/>
      <c r="AS254" s="12"/>
      <c r="AT254" s="12"/>
      <c r="AU254" s="12"/>
      <c r="AW254" s="12"/>
      <c r="AX254" s="12"/>
      <c r="AY254" s="12"/>
      <c r="AZ254" s="12"/>
      <c r="BA254" s="12"/>
    </row>
    <row r="255" spans="3:53" ht="12" x14ac:dyDescent="0.15">
      <c r="C255" s="11"/>
      <c r="D255" s="88"/>
      <c r="E255" s="11"/>
      <c r="F255" s="88"/>
      <c r="G255" s="11"/>
      <c r="H255" s="88"/>
      <c r="I255" s="11"/>
      <c r="J255" s="11"/>
      <c r="K255" s="11"/>
      <c r="L255" s="11"/>
      <c r="AQ255" s="12"/>
      <c r="AR255" s="12"/>
      <c r="AS255" s="12"/>
      <c r="AT255" s="12"/>
      <c r="AU255" s="12"/>
      <c r="AW255" s="12"/>
      <c r="AX255" s="12"/>
      <c r="AY255" s="12"/>
      <c r="AZ255" s="12"/>
      <c r="BA255" s="12"/>
    </row>
    <row r="256" spans="3:53" ht="12" x14ac:dyDescent="0.15">
      <c r="C256" s="11"/>
      <c r="D256" s="88"/>
      <c r="E256" s="11"/>
      <c r="F256" s="88"/>
      <c r="G256" s="11"/>
      <c r="H256" s="88"/>
      <c r="I256" s="11"/>
      <c r="J256" s="11"/>
      <c r="K256" s="11"/>
      <c r="L256" s="11"/>
      <c r="AQ256" s="12"/>
      <c r="AR256" s="12"/>
      <c r="AS256" s="12"/>
      <c r="AT256" s="12"/>
      <c r="AU256" s="12"/>
      <c r="AW256" s="12"/>
      <c r="AX256" s="12"/>
      <c r="AY256" s="12"/>
      <c r="AZ256" s="12"/>
      <c r="BA256" s="12"/>
    </row>
    <row r="257" spans="3:53" ht="12" x14ac:dyDescent="0.15">
      <c r="C257" s="11"/>
      <c r="D257" s="88"/>
      <c r="E257" s="11"/>
      <c r="F257" s="88"/>
      <c r="G257" s="11"/>
      <c r="H257" s="88"/>
      <c r="I257" s="11"/>
      <c r="J257" s="11"/>
      <c r="K257" s="11"/>
      <c r="L257" s="11"/>
      <c r="AQ257" s="12"/>
      <c r="AR257" s="12"/>
      <c r="AS257" s="12"/>
      <c r="AT257" s="12"/>
      <c r="AU257" s="12"/>
      <c r="AW257" s="12"/>
      <c r="AX257" s="12"/>
      <c r="AY257" s="12"/>
      <c r="AZ257" s="12"/>
      <c r="BA257" s="12"/>
    </row>
    <row r="258" spans="3:53" ht="12" x14ac:dyDescent="0.15">
      <c r="C258" s="11"/>
      <c r="D258" s="88"/>
      <c r="E258" s="11"/>
      <c r="F258" s="88"/>
      <c r="G258" s="11"/>
      <c r="H258" s="88"/>
      <c r="I258" s="11"/>
      <c r="J258" s="11"/>
      <c r="K258" s="11"/>
      <c r="L258" s="11"/>
      <c r="AQ258" s="12"/>
      <c r="AR258" s="12"/>
      <c r="AS258" s="12"/>
      <c r="AT258" s="12"/>
      <c r="AU258" s="12"/>
      <c r="AW258" s="12"/>
      <c r="AX258" s="12"/>
      <c r="AY258" s="12"/>
      <c r="AZ258" s="12"/>
      <c r="BA258" s="12"/>
    </row>
    <row r="259" spans="3:53" ht="12" x14ac:dyDescent="0.15">
      <c r="C259" s="11"/>
      <c r="D259" s="88"/>
      <c r="E259" s="11"/>
      <c r="F259" s="88"/>
      <c r="G259" s="11"/>
      <c r="H259" s="88"/>
      <c r="I259" s="11"/>
      <c r="J259" s="11"/>
      <c r="K259" s="11"/>
      <c r="L259" s="11"/>
      <c r="AQ259" s="12"/>
      <c r="AR259" s="12"/>
      <c r="AS259" s="12"/>
      <c r="AT259" s="12"/>
      <c r="AU259" s="12"/>
      <c r="AW259" s="12"/>
      <c r="AX259" s="12"/>
      <c r="AY259" s="12"/>
      <c r="AZ259" s="12"/>
      <c r="BA259" s="12"/>
    </row>
    <row r="260" spans="3:53" ht="12" x14ac:dyDescent="0.15">
      <c r="C260" s="11"/>
      <c r="D260" s="88"/>
      <c r="E260" s="11"/>
      <c r="F260" s="88"/>
      <c r="G260" s="11"/>
      <c r="H260" s="88"/>
      <c r="I260" s="11"/>
      <c r="J260" s="11"/>
      <c r="K260" s="11"/>
      <c r="L260" s="11"/>
      <c r="AQ260" s="12"/>
      <c r="AR260" s="12"/>
      <c r="AS260" s="12"/>
      <c r="AT260" s="12"/>
      <c r="AU260" s="12"/>
      <c r="AW260" s="12"/>
      <c r="AX260" s="12"/>
      <c r="AY260" s="12"/>
      <c r="AZ260" s="12"/>
      <c r="BA260" s="12"/>
    </row>
    <row r="261" spans="3:53" ht="12" x14ac:dyDescent="0.15">
      <c r="C261" s="11"/>
      <c r="D261" s="88"/>
      <c r="E261" s="11"/>
      <c r="F261" s="88"/>
      <c r="G261" s="11"/>
      <c r="H261" s="88"/>
      <c r="I261" s="11"/>
      <c r="J261" s="11"/>
      <c r="K261" s="11"/>
      <c r="L261" s="11"/>
      <c r="AQ261" s="12"/>
      <c r="AR261" s="12"/>
      <c r="AS261" s="12"/>
      <c r="AT261" s="12"/>
      <c r="AU261" s="12"/>
      <c r="AW261" s="12"/>
      <c r="AX261" s="12"/>
      <c r="AY261" s="12"/>
      <c r="AZ261" s="12"/>
      <c r="BA261" s="12"/>
    </row>
    <row r="262" spans="3:53" ht="12" x14ac:dyDescent="0.15">
      <c r="C262" s="11"/>
      <c r="D262" s="88"/>
      <c r="E262" s="11"/>
      <c r="F262" s="88"/>
      <c r="G262" s="11"/>
      <c r="H262" s="88"/>
      <c r="I262" s="11"/>
      <c r="J262" s="11"/>
      <c r="K262" s="11"/>
      <c r="L262" s="11"/>
      <c r="AQ262" s="12"/>
      <c r="AR262" s="12"/>
      <c r="AS262" s="12"/>
      <c r="AT262" s="12"/>
      <c r="AU262" s="12"/>
      <c r="AW262" s="12"/>
      <c r="AX262" s="12"/>
      <c r="AY262" s="12"/>
      <c r="AZ262" s="12"/>
      <c r="BA262" s="12"/>
    </row>
    <row r="263" spans="3:53" ht="12" x14ac:dyDescent="0.15">
      <c r="C263" s="11"/>
      <c r="D263" s="88"/>
      <c r="E263" s="11"/>
      <c r="F263" s="88"/>
      <c r="G263" s="11"/>
      <c r="H263" s="88"/>
      <c r="I263" s="11"/>
      <c r="J263" s="11"/>
      <c r="K263" s="11"/>
      <c r="L263" s="11"/>
      <c r="AQ263" s="12"/>
      <c r="AR263" s="12"/>
      <c r="AS263" s="12"/>
      <c r="AT263" s="12"/>
      <c r="AU263" s="12"/>
      <c r="AW263" s="12"/>
      <c r="AX263" s="12"/>
      <c r="AY263" s="12"/>
      <c r="AZ263" s="12"/>
      <c r="BA263" s="12"/>
    </row>
    <row r="264" spans="3:53" ht="12" x14ac:dyDescent="0.15">
      <c r="C264" s="11"/>
      <c r="D264" s="88"/>
      <c r="E264" s="11"/>
      <c r="F264" s="88"/>
      <c r="G264" s="11"/>
      <c r="H264" s="88"/>
      <c r="I264" s="11"/>
      <c r="J264" s="11"/>
      <c r="K264" s="11"/>
      <c r="L264" s="11"/>
      <c r="AQ264" s="12"/>
      <c r="AR264" s="12"/>
      <c r="AS264" s="12"/>
      <c r="AT264" s="12"/>
      <c r="AU264" s="12"/>
      <c r="AW264" s="12"/>
      <c r="AX264" s="12"/>
      <c r="AY264" s="12"/>
      <c r="AZ264" s="12"/>
      <c r="BA264" s="12"/>
    </row>
    <row r="265" spans="3:53" ht="12" x14ac:dyDescent="0.15">
      <c r="C265" s="11"/>
      <c r="D265" s="88"/>
      <c r="E265" s="11"/>
      <c r="F265" s="88"/>
      <c r="G265" s="11"/>
      <c r="H265" s="88"/>
      <c r="I265" s="11"/>
      <c r="J265" s="11"/>
      <c r="K265" s="11"/>
      <c r="L265" s="11"/>
      <c r="AQ265" s="12"/>
      <c r="AR265" s="12"/>
      <c r="AS265" s="12"/>
      <c r="AT265" s="12"/>
      <c r="AU265" s="12"/>
      <c r="AW265" s="12"/>
      <c r="AX265" s="12"/>
      <c r="AY265" s="12"/>
      <c r="AZ265" s="12"/>
      <c r="BA265" s="12"/>
    </row>
    <row r="266" spans="3:53" ht="12" x14ac:dyDescent="0.15">
      <c r="C266" s="11"/>
      <c r="D266" s="88"/>
      <c r="E266" s="11"/>
      <c r="F266" s="88"/>
      <c r="G266" s="11"/>
      <c r="H266" s="88"/>
      <c r="I266" s="11"/>
      <c r="J266" s="11"/>
      <c r="K266" s="11"/>
      <c r="L266" s="11"/>
      <c r="AQ266" s="12"/>
      <c r="AR266" s="12"/>
      <c r="AS266" s="12"/>
      <c r="AT266" s="12"/>
      <c r="AU266" s="12"/>
      <c r="AW266" s="12"/>
      <c r="AX266" s="12"/>
      <c r="AY266" s="12"/>
      <c r="AZ266" s="12"/>
      <c r="BA266" s="12"/>
    </row>
    <row r="267" spans="3:53" ht="12" x14ac:dyDescent="0.15">
      <c r="C267" s="11"/>
      <c r="D267" s="88"/>
      <c r="E267" s="11"/>
      <c r="F267" s="88"/>
      <c r="G267" s="11"/>
      <c r="H267" s="88"/>
      <c r="I267" s="11"/>
      <c r="J267" s="11"/>
      <c r="K267" s="11"/>
      <c r="L267" s="11"/>
      <c r="AQ267" s="12"/>
      <c r="AR267" s="12"/>
      <c r="AS267" s="12"/>
      <c r="AT267" s="12"/>
      <c r="AU267" s="12"/>
      <c r="AW267" s="12"/>
      <c r="AX267" s="12"/>
      <c r="AY267" s="12"/>
      <c r="AZ267" s="12"/>
      <c r="BA267" s="12"/>
    </row>
    <row r="268" spans="3:53" ht="12" x14ac:dyDescent="0.15">
      <c r="C268" s="11"/>
      <c r="D268" s="88"/>
      <c r="E268" s="11"/>
      <c r="F268" s="88"/>
      <c r="G268" s="11"/>
      <c r="H268" s="88"/>
      <c r="I268" s="11"/>
      <c r="J268" s="11"/>
      <c r="K268" s="11"/>
      <c r="L268" s="11"/>
      <c r="AQ268" s="12"/>
      <c r="AR268" s="12"/>
      <c r="AS268" s="12"/>
      <c r="AT268" s="12"/>
      <c r="AU268" s="12"/>
      <c r="AW268" s="12"/>
      <c r="AX268" s="12"/>
      <c r="AY268" s="12"/>
      <c r="AZ268" s="12"/>
      <c r="BA268" s="12"/>
    </row>
    <row r="269" spans="3:53" ht="12" x14ac:dyDescent="0.15">
      <c r="C269" s="11"/>
      <c r="D269" s="88"/>
      <c r="E269" s="11"/>
      <c r="F269" s="88"/>
      <c r="G269" s="11"/>
      <c r="H269" s="88"/>
      <c r="I269" s="11"/>
      <c r="J269" s="11"/>
      <c r="K269" s="11"/>
      <c r="L269" s="11"/>
      <c r="AQ269" s="12"/>
      <c r="AR269" s="12"/>
      <c r="AS269" s="12"/>
      <c r="AT269" s="12"/>
      <c r="AU269" s="12"/>
      <c r="AW269" s="12"/>
      <c r="AX269" s="12"/>
      <c r="AY269" s="12"/>
      <c r="AZ269" s="12"/>
      <c r="BA269" s="12"/>
    </row>
    <row r="270" spans="3:53" ht="12" x14ac:dyDescent="0.15">
      <c r="C270" s="11"/>
      <c r="D270" s="88"/>
      <c r="E270" s="11"/>
      <c r="F270" s="88"/>
      <c r="G270" s="11"/>
      <c r="H270" s="88"/>
      <c r="I270" s="11"/>
      <c r="J270" s="11"/>
      <c r="K270" s="11"/>
      <c r="L270" s="11"/>
      <c r="AQ270" s="12"/>
      <c r="AR270" s="12"/>
      <c r="AS270" s="12"/>
      <c r="AT270" s="12"/>
      <c r="AU270" s="12"/>
      <c r="AW270" s="12"/>
      <c r="AX270" s="12"/>
      <c r="AY270" s="12"/>
      <c r="AZ270" s="12"/>
      <c r="BA270" s="12"/>
    </row>
    <row r="271" spans="3:53" ht="12" x14ac:dyDescent="0.15">
      <c r="C271" s="11"/>
      <c r="D271" s="88"/>
      <c r="E271" s="11"/>
      <c r="F271" s="88"/>
      <c r="G271" s="11"/>
      <c r="H271" s="88"/>
      <c r="I271" s="11"/>
      <c r="J271" s="11"/>
      <c r="K271" s="11"/>
      <c r="L271" s="11"/>
      <c r="AQ271" s="12"/>
      <c r="AR271" s="12"/>
      <c r="AS271" s="12"/>
      <c r="AT271" s="12"/>
      <c r="AU271" s="12"/>
      <c r="AW271" s="12"/>
      <c r="AX271" s="12"/>
      <c r="AY271" s="12"/>
      <c r="AZ271" s="12"/>
      <c r="BA271" s="12"/>
    </row>
    <row r="272" spans="3:53" ht="12" x14ac:dyDescent="0.15">
      <c r="C272" s="11"/>
      <c r="D272" s="88"/>
      <c r="E272" s="11"/>
      <c r="F272" s="88"/>
      <c r="G272" s="11"/>
      <c r="H272" s="88"/>
      <c r="I272" s="11"/>
      <c r="J272" s="11"/>
      <c r="K272" s="11"/>
      <c r="L272" s="11"/>
      <c r="AQ272" s="12"/>
      <c r="AR272" s="12"/>
      <c r="AS272" s="12"/>
      <c r="AT272" s="12"/>
      <c r="AU272" s="12"/>
      <c r="AW272" s="12"/>
      <c r="AX272" s="12"/>
      <c r="AY272" s="12"/>
      <c r="AZ272" s="12"/>
      <c r="BA272" s="12"/>
    </row>
    <row r="273" spans="3:53" ht="12" x14ac:dyDescent="0.15">
      <c r="C273" s="11"/>
      <c r="D273" s="88"/>
      <c r="E273" s="11"/>
      <c r="F273" s="88"/>
      <c r="G273" s="11"/>
      <c r="H273" s="88"/>
      <c r="I273" s="11"/>
      <c r="J273" s="11"/>
      <c r="K273" s="11"/>
      <c r="L273" s="11"/>
      <c r="AQ273" s="12"/>
      <c r="AR273" s="12"/>
      <c r="AS273" s="12"/>
      <c r="AT273" s="12"/>
      <c r="AU273" s="12"/>
      <c r="AW273" s="12"/>
      <c r="AX273" s="12"/>
      <c r="AY273" s="12"/>
      <c r="AZ273" s="12"/>
      <c r="BA273" s="12"/>
    </row>
    <row r="274" spans="3:53" ht="12" x14ac:dyDescent="0.15">
      <c r="C274" s="11"/>
      <c r="D274" s="88"/>
      <c r="E274" s="11"/>
      <c r="F274" s="88"/>
      <c r="G274" s="11"/>
      <c r="H274" s="88"/>
      <c r="I274" s="11"/>
      <c r="J274" s="11"/>
      <c r="K274" s="11"/>
      <c r="L274" s="11"/>
      <c r="AQ274" s="12"/>
      <c r="AR274" s="12"/>
      <c r="AS274" s="12"/>
      <c r="AT274" s="12"/>
      <c r="AU274" s="12"/>
      <c r="AW274" s="12"/>
      <c r="AX274" s="12"/>
      <c r="AY274" s="12"/>
      <c r="AZ274" s="12"/>
      <c r="BA274" s="12"/>
    </row>
    <row r="275" spans="3:53" ht="12" x14ac:dyDescent="0.15">
      <c r="C275" s="11"/>
      <c r="D275" s="88"/>
      <c r="E275" s="11"/>
      <c r="F275" s="88"/>
      <c r="G275" s="11"/>
      <c r="H275" s="88"/>
      <c r="I275" s="11"/>
      <c r="J275" s="11"/>
      <c r="K275" s="11"/>
      <c r="L275" s="11"/>
      <c r="AQ275" s="12"/>
      <c r="AR275" s="12"/>
      <c r="AS275" s="12"/>
      <c r="AT275" s="12"/>
      <c r="AU275" s="12"/>
      <c r="AW275" s="12"/>
      <c r="AX275" s="12"/>
      <c r="AY275" s="12"/>
      <c r="AZ275" s="12"/>
      <c r="BA275" s="12"/>
    </row>
    <row r="276" spans="3:53" ht="12" x14ac:dyDescent="0.15">
      <c r="C276" s="11"/>
      <c r="D276" s="88"/>
      <c r="E276" s="11"/>
      <c r="F276" s="88"/>
      <c r="G276" s="11"/>
      <c r="H276" s="88"/>
      <c r="I276" s="11"/>
      <c r="J276" s="11"/>
      <c r="K276" s="11"/>
      <c r="L276" s="11"/>
      <c r="AQ276" s="12"/>
      <c r="AR276" s="12"/>
      <c r="AS276" s="12"/>
      <c r="AT276" s="12"/>
      <c r="AU276" s="12"/>
      <c r="AW276" s="12"/>
      <c r="AX276" s="12"/>
      <c r="AY276" s="12"/>
      <c r="AZ276" s="12"/>
      <c r="BA276" s="12"/>
    </row>
    <row r="277" spans="3:53" ht="12" x14ac:dyDescent="0.15">
      <c r="C277" s="11"/>
      <c r="D277" s="88"/>
      <c r="E277" s="11"/>
      <c r="F277" s="88"/>
      <c r="G277" s="11"/>
      <c r="H277" s="88"/>
      <c r="I277" s="11"/>
      <c r="J277" s="11"/>
      <c r="K277" s="11"/>
      <c r="L277" s="11"/>
      <c r="AQ277" s="12"/>
      <c r="AR277" s="12"/>
      <c r="AS277" s="12"/>
      <c r="AT277" s="12"/>
      <c r="AU277" s="12"/>
      <c r="AW277" s="12"/>
      <c r="AX277" s="12"/>
      <c r="AY277" s="12"/>
      <c r="AZ277" s="12"/>
      <c r="BA277" s="12"/>
    </row>
    <row r="278" spans="3:53" ht="12" x14ac:dyDescent="0.15">
      <c r="C278" s="11"/>
      <c r="D278" s="88"/>
      <c r="E278" s="11"/>
      <c r="F278" s="88"/>
      <c r="G278" s="11"/>
      <c r="H278" s="88"/>
      <c r="I278" s="11"/>
      <c r="J278" s="11"/>
      <c r="K278" s="11"/>
      <c r="L278" s="11"/>
      <c r="AQ278" s="12"/>
      <c r="AR278" s="12"/>
      <c r="AS278" s="12"/>
      <c r="AT278" s="12"/>
      <c r="AU278" s="12"/>
      <c r="AW278" s="12"/>
      <c r="AX278" s="12"/>
      <c r="AY278" s="12"/>
      <c r="AZ278" s="12"/>
      <c r="BA278" s="12"/>
    </row>
    <row r="279" spans="3:53" ht="12" x14ac:dyDescent="0.15">
      <c r="C279" s="11"/>
      <c r="D279" s="88"/>
      <c r="E279" s="11"/>
      <c r="F279" s="88"/>
      <c r="G279" s="11"/>
      <c r="H279" s="88"/>
      <c r="I279" s="11"/>
      <c r="J279" s="11"/>
      <c r="K279" s="11"/>
      <c r="L279" s="11"/>
      <c r="AQ279" s="12"/>
      <c r="AR279" s="12"/>
      <c r="AS279" s="12"/>
      <c r="AT279" s="12"/>
      <c r="AU279" s="12"/>
      <c r="AW279" s="12"/>
      <c r="AX279" s="12"/>
      <c r="AY279" s="12"/>
      <c r="AZ279" s="12"/>
      <c r="BA279" s="12"/>
    </row>
    <row r="280" spans="3:53" ht="12" x14ac:dyDescent="0.15">
      <c r="C280" s="11"/>
      <c r="D280" s="88"/>
      <c r="E280" s="11"/>
      <c r="F280" s="88"/>
      <c r="G280" s="11"/>
      <c r="H280" s="88"/>
      <c r="I280" s="11"/>
      <c r="J280" s="11"/>
      <c r="K280" s="11"/>
      <c r="L280" s="11"/>
      <c r="AQ280" s="12"/>
      <c r="AR280" s="12"/>
      <c r="AS280" s="12"/>
      <c r="AT280" s="12"/>
      <c r="AU280" s="12"/>
      <c r="AW280" s="12"/>
      <c r="AX280" s="12"/>
      <c r="AY280" s="12"/>
      <c r="AZ280" s="12"/>
      <c r="BA280" s="12"/>
    </row>
    <row r="281" spans="3:53" ht="12" x14ac:dyDescent="0.15">
      <c r="C281" s="11"/>
      <c r="D281" s="88"/>
      <c r="E281" s="11"/>
      <c r="F281" s="88"/>
      <c r="G281" s="11"/>
      <c r="H281" s="88"/>
      <c r="I281" s="11"/>
      <c r="J281" s="11"/>
      <c r="K281" s="11"/>
      <c r="L281" s="11"/>
      <c r="AQ281" s="12"/>
      <c r="AR281" s="12"/>
      <c r="AS281" s="12"/>
      <c r="AT281" s="12"/>
      <c r="AU281" s="12"/>
      <c r="AW281" s="12"/>
      <c r="AX281" s="12"/>
      <c r="AY281" s="12"/>
      <c r="AZ281" s="12"/>
      <c r="BA281" s="12"/>
    </row>
    <row r="282" spans="3:53" ht="12" x14ac:dyDescent="0.15">
      <c r="C282" s="11"/>
      <c r="D282" s="88"/>
      <c r="E282" s="11"/>
      <c r="F282" s="88"/>
      <c r="G282" s="11"/>
      <c r="H282" s="88"/>
      <c r="I282" s="11"/>
      <c r="J282" s="11"/>
      <c r="K282" s="11"/>
      <c r="L282" s="11"/>
      <c r="AQ282" s="12"/>
      <c r="AR282" s="12"/>
      <c r="AS282" s="12"/>
      <c r="AT282" s="12"/>
      <c r="AU282" s="12"/>
      <c r="AW282" s="12"/>
      <c r="AX282" s="12"/>
      <c r="AY282" s="12"/>
      <c r="AZ282" s="12"/>
      <c r="BA282" s="12"/>
    </row>
    <row r="283" spans="3:53" ht="12" x14ac:dyDescent="0.15">
      <c r="C283" s="11"/>
      <c r="D283" s="88"/>
      <c r="E283" s="11"/>
      <c r="F283" s="88"/>
      <c r="G283" s="11"/>
      <c r="H283" s="88"/>
      <c r="I283" s="11"/>
      <c r="J283" s="11"/>
      <c r="K283" s="11"/>
      <c r="L283" s="11"/>
      <c r="AQ283" s="12"/>
      <c r="AR283" s="12"/>
      <c r="AS283" s="12"/>
      <c r="AT283" s="12"/>
      <c r="AU283" s="12"/>
      <c r="AW283" s="12"/>
      <c r="AX283" s="12"/>
      <c r="AY283" s="12"/>
      <c r="AZ283" s="12"/>
      <c r="BA283" s="12"/>
    </row>
    <row r="284" spans="3:53" ht="12" x14ac:dyDescent="0.15">
      <c r="C284" s="11"/>
      <c r="D284" s="88"/>
      <c r="E284" s="11"/>
      <c r="F284" s="88"/>
      <c r="G284" s="11"/>
      <c r="H284" s="88"/>
      <c r="I284" s="11"/>
      <c r="J284" s="11"/>
      <c r="K284" s="11"/>
      <c r="L284" s="11"/>
      <c r="AQ284" s="12"/>
      <c r="AR284" s="12"/>
      <c r="AS284" s="12"/>
      <c r="AT284" s="12"/>
      <c r="AU284" s="12"/>
      <c r="AW284" s="12"/>
      <c r="AX284" s="12"/>
      <c r="AY284" s="12"/>
      <c r="AZ284" s="12"/>
      <c r="BA284" s="12"/>
    </row>
    <row r="285" spans="3:53" ht="12" x14ac:dyDescent="0.15">
      <c r="C285" s="11"/>
      <c r="D285" s="88"/>
      <c r="E285" s="11"/>
      <c r="F285" s="88"/>
      <c r="G285" s="11"/>
      <c r="H285" s="88"/>
      <c r="I285" s="11"/>
      <c r="J285" s="11"/>
      <c r="K285" s="11"/>
      <c r="L285" s="11"/>
      <c r="AQ285" s="12"/>
      <c r="AR285" s="12"/>
      <c r="AS285" s="12"/>
      <c r="AT285" s="12"/>
      <c r="AU285" s="12"/>
      <c r="AW285" s="12"/>
      <c r="AX285" s="12"/>
      <c r="AY285" s="12"/>
      <c r="AZ285" s="12"/>
      <c r="BA285" s="12"/>
    </row>
    <row r="286" spans="3:53" ht="12" x14ac:dyDescent="0.15">
      <c r="C286" s="11"/>
      <c r="D286" s="88"/>
      <c r="E286" s="11"/>
      <c r="F286" s="88"/>
      <c r="G286" s="11"/>
      <c r="H286" s="88"/>
      <c r="I286" s="11"/>
      <c r="J286" s="11"/>
      <c r="K286" s="11"/>
      <c r="L286" s="11"/>
      <c r="AQ286" s="12"/>
      <c r="AR286" s="12"/>
      <c r="AS286" s="12"/>
      <c r="AT286" s="12"/>
      <c r="AU286" s="12"/>
      <c r="AW286" s="12"/>
      <c r="AX286" s="12"/>
      <c r="AY286" s="12"/>
      <c r="AZ286" s="12"/>
      <c r="BA286" s="12"/>
    </row>
    <row r="287" spans="3:53" ht="12" x14ac:dyDescent="0.15">
      <c r="C287" s="11"/>
      <c r="D287" s="88"/>
      <c r="E287" s="11"/>
      <c r="F287" s="88"/>
      <c r="G287" s="11"/>
      <c r="H287" s="88"/>
      <c r="I287" s="11"/>
      <c r="J287" s="11"/>
      <c r="K287" s="11"/>
      <c r="L287" s="11"/>
      <c r="AQ287" s="12"/>
      <c r="AR287" s="12"/>
      <c r="AS287" s="12"/>
      <c r="AT287" s="12"/>
      <c r="AU287" s="12"/>
      <c r="AW287" s="12"/>
      <c r="AX287" s="12"/>
      <c r="AY287" s="12"/>
      <c r="AZ287" s="12"/>
      <c r="BA287" s="12"/>
    </row>
    <row r="288" spans="3:53" ht="12" x14ac:dyDescent="0.15">
      <c r="C288" s="11"/>
      <c r="D288" s="88"/>
      <c r="E288" s="11"/>
      <c r="F288" s="88"/>
      <c r="G288" s="11"/>
      <c r="H288" s="88"/>
      <c r="I288" s="11"/>
      <c r="J288" s="11"/>
      <c r="K288" s="11"/>
      <c r="L288" s="11"/>
      <c r="AQ288" s="12"/>
      <c r="AR288" s="12"/>
      <c r="AS288" s="12"/>
      <c r="AT288" s="12"/>
      <c r="AU288" s="12"/>
      <c r="AW288" s="12"/>
      <c r="AX288" s="12"/>
      <c r="AY288" s="12"/>
      <c r="AZ288" s="12"/>
      <c r="BA288" s="12"/>
    </row>
    <row r="289" spans="3:53" ht="12" x14ac:dyDescent="0.15">
      <c r="C289" s="11"/>
      <c r="D289" s="88"/>
      <c r="E289" s="11"/>
      <c r="F289" s="88"/>
      <c r="G289" s="11"/>
      <c r="H289" s="88"/>
      <c r="I289" s="11"/>
      <c r="J289" s="11"/>
      <c r="K289" s="11"/>
      <c r="L289" s="11"/>
      <c r="AQ289" s="12"/>
      <c r="AR289" s="12"/>
      <c r="AS289" s="12"/>
      <c r="AT289" s="12"/>
      <c r="AU289" s="12"/>
      <c r="AW289" s="12"/>
      <c r="AX289" s="12"/>
      <c r="AY289" s="12"/>
      <c r="AZ289" s="12"/>
      <c r="BA289" s="12"/>
    </row>
    <row r="290" spans="3:53" ht="12" x14ac:dyDescent="0.15">
      <c r="C290" s="11"/>
      <c r="D290" s="88"/>
      <c r="E290" s="11"/>
      <c r="F290" s="88"/>
      <c r="G290" s="11"/>
      <c r="H290" s="88"/>
      <c r="I290" s="11"/>
      <c r="J290" s="11"/>
      <c r="K290" s="11"/>
      <c r="L290" s="11"/>
      <c r="AQ290" s="12"/>
      <c r="AR290" s="12"/>
      <c r="AS290" s="12"/>
      <c r="AT290" s="12"/>
      <c r="AU290" s="12"/>
      <c r="AW290" s="12"/>
      <c r="AX290" s="12"/>
      <c r="AY290" s="12"/>
      <c r="AZ290" s="12"/>
      <c r="BA290" s="12"/>
    </row>
    <row r="291" spans="3:53" ht="12" x14ac:dyDescent="0.15">
      <c r="C291" s="11"/>
      <c r="D291" s="88"/>
      <c r="E291" s="11"/>
      <c r="F291" s="88"/>
      <c r="G291" s="11"/>
      <c r="H291" s="88"/>
      <c r="I291" s="11"/>
      <c r="J291" s="11"/>
      <c r="K291" s="11"/>
      <c r="L291" s="11"/>
      <c r="AQ291" s="12"/>
      <c r="AR291" s="12"/>
      <c r="AS291" s="12"/>
      <c r="AT291" s="12"/>
      <c r="AU291" s="12"/>
      <c r="AW291" s="12"/>
      <c r="AX291" s="12"/>
      <c r="AY291" s="12"/>
      <c r="AZ291" s="12"/>
      <c r="BA291" s="12"/>
    </row>
    <row r="292" spans="3:53" ht="12" x14ac:dyDescent="0.15">
      <c r="C292" s="11"/>
      <c r="D292" s="88"/>
      <c r="E292" s="11"/>
      <c r="F292" s="88"/>
      <c r="G292" s="11"/>
      <c r="H292" s="88"/>
      <c r="I292" s="11"/>
      <c r="J292" s="11"/>
      <c r="K292" s="11"/>
      <c r="L292" s="11"/>
      <c r="AQ292" s="12"/>
      <c r="AR292" s="12"/>
      <c r="AS292" s="12"/>
      <c r="AT292" s="12"/>
      <c r="AU292" s="12"/>
      <c r="AW292" s="12"/>
      <c r="AX292" s="12"/>
      <c r="AY292" s="12"/>
      <c r="AZ292" s="12"/>
      <c r="BA292" s="12"/>
    </row>
    <row r="293" spans="3:53" ht="12" x14ac:dyDescent="0.15">
      <c r="C293" s="11"/>
      <c r="D293" s="88"/>
      <c r="E293" s="11"/>
      <c r="F293" s="88"/>
      <c r="G293" s="11"/>
      <c r="H293" s="88"/>
      <c r="I293" s="11"/>
      <c r="J293" s="11"/>
      <c r="K293" s="11"/>
      <c r="L293" s="11"/>
      <c r="AQ293" s="12"/>
      <c r="AR293" s="12"/>
      <c r="AS293" s="12"/>
      <c r="AT293" s="12"/>
      <c r="AU293" s="12"/>
      <c r="AW293" s="12"/>
      <c r="AX293" s="12"/>
      <c r="AY293" s="12"/>
      <c r="AZ293" s="12"/>
      <c r="BA293" s="12"/>
    </row>
    <row r="294" spans="3:53" ht="12" x14ac:dyDescent="0.15">
      <c r="C294" s="11"/>
      <c r="D294" s="88"/>
      <c r="E294" s="11"/>
      <c r="F294" s="88"/>
      <c r="G294" s="11"/>
      <c r="H294" s="88"/>
      <c r="I294" s="11"/>
      <c r="J294" s="11"/>
      <c r="K294" s="11"/>
      <c r="L294" s="11"/>
      <c r="AQ294" s="12"/>
      <c r="AR294" s="12"/>
      <c r="AS294" s="12"/>
      <c r="AT294" s="12"/>
      <c r="AU294" s="12"/>
      <c r="AW294" s="12"/>
      <c r="AX294" s="12"/>
      <c r="AY294" s="12"/>
      <c r="AZ294" s="12"/>
      <c r="BA294" s="12"/>
    </row>
    <row r="295" spans="3:53" ht="12" x14ac:dyDescent="0.15">
      <c r="C295" s="11"/>
      <c r="D295" s="88"/>
      <c r="E295" s="11"/>
      <c r="F295" s="88"/>
      <c r="G295" s="11"/>
      <c r="H295" s="88"/>
      <c r="I295" s="11"/>
      <c r="J295" s="11"/>
      <c r="K295" s="11"/>
      <c r="L295" s="11"/>
      <c r="AQ295" s="12"/>
      <c r="AR295" s="12"/>
      <c r="AS295" s="12"/>
      <c r="AT295" s="12"/>
      <c r="AU295" s="12"/>
      <c r="AW295" s="12"/>
      <c r="AX295" s="12"/>
      <c r="AY295" s="12"/>
      <c r="AZ295" s="12"/>
      <c r="BA295" s="12"/>
    </row>
    <row r="296" spans="3:53" ht="12" x14ac:dyDescent="0.15">
      <c r="C296" s="11"/>
      <c r="D296" s="88"/>
      <c r="E296" s="11"/>
      <c r="F296" s="88"/>
      <c r="G296" s="11"/>
      <c r="H296" s="88"/>
      <c r="I296" s="11"/>
      <c r="J296" s="11"/>
      <c r="K296" s="11"/>
      <c r="L296" s="11"/>
      <c r="AQ296" s="12"/>
      <c r="AR296" s="12"/>
      <c r="AS296" s="12"/>
      <c r="AT296" s="12"/>
      <c r="AU296" s="12"/>
      <c r="AW296" s="12"/>
      <c r="AX296" s="12"/>
      <c r="AY296" s="12"/>
      <c r="AZ296" s="12"/>
      <c r="BA296" s="12"/>
    </row>
    <row r="297" spans="3:53" ht="12" x14ac:dyDescent="0.15">
      <c r="C297" s="11"/>
      <c r="D297" s="88"/>
      <c r="E297" s="11"/>
      <c r="F297" s="88"/>
      <c r="G297" s="11"/>
      <c r="H297" s="88"/>
      <c r="I297" s="11"/>
      <c r="J297" s="11"/>
      <c r="K297" s="11"/>
      <c r="L297" s="11"/>
      <c r="AQ297" s="12"/>
      <c r="AR297" s="12"/>
      <c r="AS297" s="12"/>
      <c r="AT297" s="12"/>
      <c r="AU297" s="12"/>
      <c r="AW297" s="12"/>
      <c r="AX297" s="12"/>
      <c r="AY297" s="12"/>
      <c r="AZ297" s="12"/>
      <c r="BA297" s="12"/>
    </row>
    <row r="298" spans="3:53" ht="12" x14ac:dyDescent="0.15">
      <c r="C298" s="11"/>
      <c r="D298" s="88"/>
      <c r="E298" s="11"/>
      <c r="F298" s="88"/>
      <c r="G298" s="11"/>
      <c r="H298" s="88"/>
      <c r="I298" s="11"/>
      <c r="J298" s="11"/>
      <c r="K298" s="11"/>
      <c r="L298" s="11"/>
      <c r="AQ298" s="12"/>
      <c r="AR298" s="12"/>
      <c r="AS298" s="12"/>
      <c r="AT298" s="12"/>
      <c r="AU298" s="12"/>
      <c r="AW298" s="12"/>
      <c r="AX298" s="12"/>
      <c r="AY298" s="12"/>
      <c r="AZ298" s="12"/>
      <c r="BA298" s="12"/>
    </row>
    <row r="299" spans="3:53" ht="12" x14ac:dyDescent="0.15">
      <c r="C299" s="11"/>
      <c r="D299" s="88"/>
      <c r="E299" s="11"/>
      <c r="F299" s="88"/>
      <c r="G299" s="11"/>
      <c r="H299" s="88"/>
      <c r="I299" s="11"/>
      <c r="J299" s="11"/>
      <c r="K299" s="11"/>
      <c r="L299" s="11"/>
      <c r="AQ299" s="12"/>
      <c r="AR299" s="12"/>
      <c r="AS299" s="12"/>
      <c r="AT299" s="12"/>
      <c r="AU299" s="12"/>
      <c r="AW299" s="12"/>
      <c r="AX299" s="12"/>
      <c r="AY299" s="12"/>
      <c r="AZ299" s="12"/>
      <c r="BA299" s="12"/>
    </row>
    <row r="300" spans="3:53" ht="12" x14ac:dyDescent="0.15">
      <c r="C300" s="11"/>
      <c r="D300" s="88"/>
      <c r="E300" s="11"/>
      <c r="F300" s="88"/>
      <c r="G300" s="11"/>
      <c r="H300" s="88"/>
      <c r="I300" s="11"/>
      <c r="J300" s="11"/>
      <c r="K300" s="11"/>
      <c r="L300" s="11"/>
      <c r="AQ300" s="12"/>
      <c r="AR300" s="12"/>
      <c r="AS300" s="12"/>
      <c r="AT300" s="12"/>
      <c r="AU300" s="12"/>
      <c r="AW300" s="12"/>
      <c r="AX300" s="12"/>
      <c r="AY300" s="12"/>
      <c r="AZ300" s="12"/>
      <c r="BA300" s="12"/>
    </row>
    <row r="301" spans="3:53" ht="12" x14ac:dyDescent="0.15">
      <c r="C301" s="11"/>
      <c r="D301" s="88"/>
      <c r="E301" s="11"/>
      <c r="F301" s="88"/>
      <c r="G301" s="11"/>
      <c r="H301" s="88"/>
      <c r="I301" s="11"/>
      <c r="J301" s="11"/>
      <c r="K301" s="11"/>
      <c r="L301" s="11"/>
      <c r="AQ301" s="12"/>
      <c r="AR301" s="12"/>
      <c r="AS301" s="12"/>
      <c r="AT301" s="12"/>
      <c r="AU301" s="12"/>
      <c r="AW301" s="12"/>
      <c r="AX301" s="12"/>
      <c r="AY301" s="12"/>
      <c r="AZ301" s="12"/>
      <c r="BA301" s="12"/>
    </row>
    <row r="302" spans="3:53" ht="12" x14ac:dyDescent="0.15">
      <c r="C302" s="11"/>
      <c r="D302" s="88"/>
      <c r="E302" s="11"/>
      <c r="F302" s="88"/>
      <c r="G302" s="11"/>
      <c r="H302" s="88"/>
      <c r="I302" s="11"/>
      <c r="J302" s="11"/>
      <c r="K302" s="11"/>
      <c r="L302" s="11"/>
      <c r="AQ302" s="12"/>
      <c r="AR302" s="12"/>
      <c r="AS302" s="12"/>
      <c r="AT302" s="12"/>
      <c r="AU302" s="12"/>
      <c r="AW302" s="12"/>
      <c r="AX302" s="12"/>
      <c r="AY302" s="12"/>
      <c r="AZ302" s="12"/>
      <c r="BA302" s="12"/>
    </row>
    <row r="303" spans="3:53" ht="12" x14ac:dyDescent="0.15">
      <c r="C303" s="11"/>
      <c r="D303" s="88"/>
      <c r="E303" s="11"/>
      <c r="F303" s="88"/>
      <c r="G303" s="11"/>
      <c r="H303" s="88"/>
      <c r="I303" s="11"/>
      <c r="J303" s="11"/>
      <c r="K303" s="11"/>
      <c r="L303" s="11"/>
      <c r="AQ303" s="12"/>
      <c r="AR303" s="12"/>
      <c r="AS303" s="12"/>
      <c r="AT303" s="12"/>
      <c r="AU303" s="12"/>
      <c r="AW303" s="12"/>
      <c r="AX303" s="12"/>
      <c r="AY303" s="12"/>
      <c r="AZ303" s="12"/>
      <c r="BA303" s="12"/>
    </row>
    <row r="304" spans="3:53" ht="12" x14ac:dyDescent="0.15">
      <c r="C304" s="11"/>
      <c r="D304" s="88"/>
      <c r="E304" s="11"/>
      <c r="F304" s="88"/>
      <c r="G304" s="11"/>
      <c r="H304" s="88"/>
      <c r="I304" s="11"/>
      <c r="J304" s="11"/>
      <c r="K304" s="11"/>
      <c r="L304" s="11"/>
      <c r="AQ304" s="12"/>
      <c r="AR304" s="12"/>
      <c r="AS304" s="12"/>
      <c r="AT304" s="12"/>
      <c r="AU304" s="12"/>
      <c r="AW304" s="12"/>
      <c r="AX304" s="12"/>
      <c r="AY304" s="12"/>
      <c r="AZ304" s="12"/>
      <c r="BA304" s="12"/>
    </row>
    <row r="305" spans="3:53" ht="12" x14ac:dyDescent="0.15">
      <c r="C305" s="11"/>
      <c r="D305" s="88"/>
      <c r="E305" s="11"/>
      <c r="F305" s="88"/>
      <c r="G305" s="11"/>
      <c r="H305" s="88"/>
      <c r="I305" s="11"/>
      <c r="J305" s="11"/>
      <c r="K305" s="11"/>
      <c r="L305" s="11"/>
      <c r="AQ305" s="12"/>
      <c r="AR305" s="12"/>
      <c r="AS305" s="12"/>
      <c r="AT305" s="12"/>
      <c r="AU305" s="12"/>
      <c r="AW305" s="12"/>
      <c r="AX305" s="12"/>
      <c r="AY305" s="12"/>
      <c r="AZ305" s="12"/>
      <c r="BA305" s="12"/>
    </row>
    <row r="306" spans="3:53" ht="12" x14ac:dyDescent="0.15">
      <c r="C306" s="11"/>
      <c r="D306" s="88"/>
      <c r="E306" s="11"/>
      <c r="F306" s="88"/>
      <c r="G306" s="11"/>
      <c r="H306" s="88"/>
      <c r="I306" s="11"/>
      <c r="J306" s="11"/>
      <c r="K306" s="11"/>
      <c r="L306" s="11"/>
      <c r="AQ306" s="12"/>
      <c r="AR306" s="12"/>
      <c r="AS306" s="12"/>
      <c r="AT306" s="12"/>
      <c r="AU306" s="12"/>
      <c r="AW306" s="12"/>
      <c r="AX306" s="12"/>
      <c r="AY306" s="12"/>
      <c r="AZ306" s="12"/>
      <c r="BA306" s="12"/>
    </row>
    <row r="307" spans="3:53" ht="12" x14ac:dyDescent="0.15">
      <c r="C307" s="11"/>
      <c r="D307" s="88"/>
      <c r="E307" s="11"/>
      <c r="F307" s="88"/>
      <c r="G307" s="11"/>
      <c r="H307" s="88"/>
      <c r="I307" s="11"/>
      <c r="J307" s="11"/>
      <c r="K307" s="11"/>
      <c r="L307" s="11"/>
      <c r="AQ307" s="12"/>
      <c r="AR307" s="12"/>
      <c r="AS307" s="12"/>
      <c r="AT307" s="12"/>
      <c r="AU307" s="12"/>
      <c r="AW307" s="12"/>
      <c r="AX307" s="12"/>
      <c r="AY307" s="12"/>
      <c r="AZ307" s="12"/>
      <c r="BA307" s="12"/>
    </row>
    <row r="308" spans="3:53" ht="12" x14ac:dyDescent="0.15">
      <c r="C308" s="11"/>
      <c r="D308" s="88"/>
      <c r="E308" s="11"/>
      <c r="F308" s="88"/>
      <c r="G308" s="11"/>
      <c r="H308" s="88"/>
      <c r="I308" s="11"/>
      <c r="J308" s="11"/>
      <c r="K308" s="11"/>
      <c r="L308" s="11"/>
      <c r="AQ308" s="12"/>
      <c r="AR308" s="12"/>
      <c r="AS308" s="12"/>
      <c r="AT308" s="12"/>
      <c r="AU308" s="12"/>
      <c r="AW308" s="12"/>
      <c r="AX308" s="12"/>
      <c r="AY308" s="12"/>
      <c r="AZ308" s="12"/>
      <c r="BA308" s="12"/>
    </row>
    <row r="309" spans="3:53" ht="12" x14ac:dyDescent="0.15">
      <c r="C309" s="11"/>
      <c r="D309" s="88"/>
      <c r="E309" s="11"/>
      <c r="F309" s="88"/>
      <c r="G309" s="11"/>
      <c r="H309" s="88"/>
      <c r="I309" s="11"/>
      <c r="J309" s="11"/>
      <c r="K309" s="11"/>
      <c r="L309" s="11"/>
      <c r="AQ309" s="12"/>
      <c r="AR309" s="12"/>
      <c r="AS309" s="12"/>
      <c r="AT309" s="12"/>
      <c r="AU309" s="12"/>
      <c r="AW309" s="12"/>
      <c r="AX309" s="12"/>
      <c r="AY309" s="12"/>
      <c r="AZ309" s="12"/>
      <c r="BA309" s="12"/>
    </row>
    <row r="310" spans="3:53" ht="12" x14ac:dyDescent="0.15">
      <c r="C310" s="11"/>
      <c r="D310" s="88"/>
      <c r="E310" s="11"/>
      <c r="F310" s="88"/>
      <c r="G310" s="11"/>
      <c r="H310" s="88"/>
      <c r="I310" s="11"/>
      <c r="J310" s="11"/>
      <c r="K310" s="11"/>
      <c r="L310" s="11"/>
      <c r="AQ310" s="12"/>
      <c r="AR310" s="12"/>
      <c r="AS310" s="12"/>
      <c r="AT310" s="12"/>
      <c r="AU310" s="12"/>
      <c r="AW310" s="12"/>
      <c r="AX310" s="12"/>
      <c r="AY310" s="12"/>
      <c r="AZ310" s="12"/>
      <c r="BA310" s="12"/>
    </row>
    <row r="311" spans="3:53" ht="12" x14ac:dyDescent="0.15">
      <c r="C311" s="11"/>
      <c r="D311" s="88"/>
      <c r="E311" s="11"/>
      <c r="F311" s="88"/>
      <c r="G311" s="11"/>
      <c r="H311" s="88"/>
      <c r="I311" s="11"/>
      <c r="J311" s="11"/>
      <c r="K311" s="11"/>
      <c r="L311" s="11"/>
      <c r="AQ311" s="12"/>
      <c r="AR311" s="12"/>
      <c r="AS311" s="12"/>
      <c r="AT311" s="12"/>
      <c r="AU311" s="12"/>
      <c r="AW311" s="12"/>
      <c r="AX311" s="12"/>
      <c r="AY311" s="12"/>
      <c r="AZ311" s="12"/>
      <c r="BA311" s="12"/>
    </row>
    <row r="312" spans="3:53" ht="12" x14ac:dyDescent="0.15">
      <c r="C312" s="11"/>
      <c r="D312" s="88"/>
      <c r="E312" s="11"/>
      <c r="F312" s="88"/>
      <c r="G312" s="11"/>
      <c r="H312" s="88"/>
      <c r="I312" s="11"/>
      <c r="J312" s="11"/>
      <c r="K312" s="11"/>
      <c r="L312" s="11"/>
      <c r="AQ312" s="12"/>
      <c r="AR312" s="12"/>
      <c r="AS312" s="12"/>
      <c r="AT312" s="12"/>
      <c r="AU312" s="12"/>
      <c r="AW312" s="12"/>
      <c r="AX312" s="12"/>
      <c r="AY312" s="12"/>
      <c r="AZ312" s="12"/>
      <c r="BA312" s="12"/>
    </row>
    <row r="313" spans="3:53" ht="12" x14ac:dyDescent="0.15">
      <c r="C313" s="11"/>
      <c r="D313" s="88"/>
      <c r="E313" s="11"/>
      <c r="F313" s="88"/>
      <c r="G313" s="11"/>
      <c r="H313" s="88"/>
      <c r="I313" s="11"/>
      <c r="J313" s="11"/>
      <c r="K313" s="11"/>
      <c r="L313" s="11"/>
      <c r="AQ313" s="12"/>
      <c r="AR313" s="12"/>
      <c r="AS313" s="12"/>
      <c r="AT313" s="12"/>
      <c r="AU313" s="12"/>
      <c r="AW313" s="12"/>
      <c r="AX313" s="12"/>
      <c r="AY313" s="12"/>
      <c r="AZ313" s="12"/>
      <c r="BA313" s="12"/>
    </row>
    <row r="314" spans="3:53" ht="12" x14ac:dyDescent="0.15">
      <c r="C314" s="11"/>
      <c r="D314" s="88"/>
      <c r="E314" s="11"/>
      <c r="F314" s="88"/>
      <c r="G314" s="11"/>
      <c r="H314" s="88"/>
      <c r="I314" s="11"/>
      <c r="J314" s="11"/>
      <c r="K314" s="11"/>
      <c r="L314" s="11"/>
      <c r="AQ314" s="12"/>
      <c r="AR314" s="12"/>
      <c r="AS314" s="12"/>
      <c r="AT314" s="12"/>
      <c r="AU314" s="12"/>
      <c r="AW314" s="12"/>
      <c r="AX314" s="12"/>
      <c r="AY314" s="12"/>
      <c r="AZ314" s="12"/>
      <c r="BA314" s="12"/>
    </row>
    <row r="315" spans="3:53" ht="12" x14ac:dyDescent="0.15">
      <c r="C315" s="11"/>
      <c r="D315" s="88"/>
      <c r="E315" s="11"/>
      <c r="F315" s="88"/>
      <c r="G315" s="11"/>
      <c r="H315" s="88"/>
      <c r="I315" s="11"/>
      <c r="J315" s="11"/>
      <c r="K315" s="11"/>
      <c r="L315" s="11"/>
      <c r="AQ315" s="12"/>
      <c r="AR315" s="12"/>
      <c r="AS315" s="12"/>
      <c r="AT315" s="12"/>
      <c r="AU315" s="12"/>
      <c r="AW315" s="12"/>
      <c r="AX315" s="12"/>
      <c r="AY315" s="12"/>
      <c r="AZ315" s="12"/>
      <c r="BA315" s="12"/>
    </row>
    <row r="316" spans="3:53" ht="12" x14ac:dyDescent="0.15">
      <c r="C316" s="11"/>
      <c r="D316" s="88"/>
      <c r="E316" s="11"/>
      <c r="F316" s="88"/>
      <c r="G316" s="11"/>
      <c r="H316" s="88"/>
      <c r="I316" s="11"/>
      <c r="J316" s="11"/>
      <c r="K316" s="11"/>
      <c r="L316" s="11"/>
      <c r="AQ316" s="12"/>
      <c r="AR316" s="12"/>
      <c r="AS316" s="12"/>
      <c r="AT316" s="12"/>
      <c r="AU316" s="12"/>
      <c r="AW316" s="12"/>
      <c r="AX316" s="12"/>
      <c r="AY316" s="12"/>
      <c r="AZ316" s="12"/>
      <c r="BA316" s="12"/>
    </row>
    <row r="317" spans="3:53" ht="12" x14ac:dyDescent="0.15">
      <c r="C317" s="11"/>
      <c r="D317" s="88"/>
      <c r="E317" s="11"/>
      <c r="F317" s="88"/>
      <c r="G317" s="11"/>
      <c r="H317" s="88"/>
      <c r="I317" s="11"/>
      <c r="J317" s="11"/>
      <c r="K317" s="11"/>
      <c r="L317" s="11"/>
      <c r="AQ317" s="12"/>
      <c r="AR317" s="12"/>
      <c r="AS317" s="12"/>
      <c r="AT317" s="12"/>
      <c r="AU317" s="12"/>
      <c r="AW317" s="12"/>
      <c r="AX317" s="12"/>
      <c r="AY317" s="12"/>
      <c r="AZ317" s="12"/>
      <c r="BA317" s="12"/>
    </row>
    <row r="318" spans="3:53" ht="12" x14ac:dyDescent="0.15">
      <c r="C318" s="11"/>
      <c r="D318" s="88"/>
      <c r="E318" s="11"/>
      <c r="F318" s="88"/>
      <c r="G318" s="11"/>
      <c r="H318" s="88"/>
      <c r="I318" s="11"/>
      <c r="J318" s="11"/>
      <c r="K318" s="11"/>
      <c r="L318" s="11"/>
      <c r="AQ318" s="12"/>
      <c r="AR318" s="12"/>
      <c r="AS318" s="12"/>
      <c r="AT318" s="12"/>
      <c r="AU318" s="12"/>
      <c r="AW318" s="12"/>
      <c r="AX318" s="12"/>
      <c r="AY318" s="12"/>
      <c r="AZ318" s="12"/>
      <c r="BA318" s="12"/>
    </row>
    <row r="319" spans="3:53" ht="12" x14ac:dyDescent="0.15">
      <c r="C319" s="11"/>
      <c r="D319" s="88"/>
      <c r="E319" s="11"/>
      <c r="F319" s="88"/>
      <c r="G319" s="11"/>
      <c r="H319" s="88"/>
      <c r="I319" s="11"/>
      <c r="J319" s="11"/>
      <c r="K319" s="11"/>
      <c r="L319" s="11"/>
      <c r="AQ319" s="12"/>
      <c r="AR319" s="12"/>
      <c r="AS319" s="12"/>
      <c r="AT319" s="12"/>
      <c r="AU319" s="12"/>
      <c r="AW319" s="12"/>
      <c r="AX319" s="12"/>
      <c r="AY319" s="12"/>
      <c r="AZ319" s="12"/>
      <c r="BA319" s="12"/>
    </row>
    <row r="320" spans="3:53" ht="12" x14ac:dyDescent="0.15">
      <c r="C320" s="11"/>
      <c r="D320" s="88"/>
      <c r="E320" s="11"/>
      <c r="F320" s="88"/>
      <c r="G320" s="11"/>
      <c r="H320" s="88"/>
      <c r="I320" s="11"/>
      <c r="J320" s="11"/>
      <c r="K320" s="11"/>
      <c r="L320" s="11"/>
      <c r="AQ320" s="12"/>
      <c r="AR320" s="12"/>
      <c r="AS320" s="12"/>
      <c r="AT320" s="12"/>
      <c r="AU320" s="12"/>
      <c r="AW320" s="12"/>
      <c r="AX320" s="12"/>
      <c r="AY320" s="12"/>
      <c r="AZ320" s="12"/>
      <c r="BA320" s="12"/>
    </row>
    <row r="321" spans="3:53" ht="12" x14ac:dyDescent="0.15">
      <c r="C321" s="11"/>
      <c r="D321" s="88"/>
      <c r="E321" s="11"/>
      <c r="F321" s="88"/>
      <c r="G321" s="11"/>
      <c r="H321" s="88"/>
      <c r="I321" s="11"/>
      <c r="J321" s="11"/>
      <c r="K321" s="11"/>
      <c r="L321" s="11"/>
      <c r="AQ321" s="12"/>
      <c r="AR321" s="12"/>
      <c r="AS321" s="12"/>
      <c r="AT321" s="12"/>
      <c r="AU321" s="12"/>
      <c r="AW321" s="12"/>
      <c r="AX321" s="12"/>
      <c r="AY321" s="12"/>
      <c r="AZ321" s="12"/>
      <c r="BA321" s="12"/>
    </row>
    <row r="322" spans="3:53" ht="12" x14ac:dyDescent="0.15">
      <c r="C322" s="11"/>
      <c r="D322" s="88"/>
      <c r="E322" s="11"/>
      <c r="F322" s="88"/>
      <c r="G322" s="11"/>
      <c r="H322" s="88"/>
      <c r="I322" s="11"/>
      <c r="J322" s="11"/>
      <c r="K322" s="11"/>
      <c r="L322" s="11"/>
      <c r="AQ322" s="12"/>
      <c r="AR322" s="12"/>
      <c r="AS322" s="12"/>
      <c r="AT322" s="12"/>
      <c r="AU322" s="12"/>
      <c r="AW322" s="12"/>
      <c r="AX322" s="12"/>
      <c r="AY322" s="12"/>
      <c r="AZ322" s="12"/>
      <c r="BA322" s="12"/>
    </row>
    <row r="323" spans="3:53" ht="12" x14ac:dyDescent="0.15">
      <c r="C323" s="11"/>
      <c r="D323" s="88"/>
      <c r="E323" s="11"/>
      <c r="F323" s="88"/>
      <c r="G323" s="11"/>
      <c r="H323" s="88"/>
      <c r="I323" s="11"/>
      <c r="J323" s="11"/>
      <c r="K323" s="11"/>
      <c r="L323" s="11"/>
      <c r="AQ323" s="12"/>
      <c r="AR323" s="12"/>
      <c r="AS323" s="12"/>
      <c r="AT323" s="12"/>
      <c r="AU323" s="12"/>
      <c r="AW323" s="12"/>
      <c r="AX323" s="12"/>
      <c r="AY323" s="12"/>
      <c r="AZ323" s="12"/>
      <c r="BA323" s="12"/>
    </row>
    <row r="324" spans="3:53" ht="12" x14ac:dyDescent="0.15">
      <c r="C324" s="11"/>
      <c r="D324" s="88"/>
      <c r="E324" s="11"/>
      <c r="F324" s="88"/>
      <c r="G324" s="11"/>
      <c r="H324" s="88"/>
      <c r="I324" s="11"/>
      <c r="J324" s="11"/>
      <c r="K324" s="11"/>
      <c r="L324" s="11"/>
      <c r="AQ324" s="12"/>
      <c r="AR324" s="12"/>
      <c r="AS324" s="12"/>
      <c r="AT324" s="12"/>
      <c r="AU324" s="12"/>
      <c r="AW324" s="12"/>
      <c r="AX324" s="12"/>
      <c r="AY324" s="12"/>
      <c r="AZ324" s="12"/>
      <c r="BA324" s="12"/>
    </row>
    <row r="325" spans="3:53" ht="12" x14ac:dyDescent="0.15">
      <c r="C325" s="11"/>
      <c r="D325" s="88"/>
      <c r="E325" s="11"/>
      <c r="F325" s="88"/>
      <c r="G325" s="11"/>
      <c r="H325" s="88"/>
      <c r="I325" s="11"/>
      <c r="J325" s="11"/>
      <c r="K325" s="11"/>
      <c r="L325" s="11"/>
      <c r="AQ325" s="12"/>
      <c r="AR325" s="12"/>
      <c r="AS325" s="12"/>
      <c r="AT325" s="12"/>
      <c r="AU325" s="12"/>
      <c r="AW325" s="12"/>
      <c r="AX325" s="12"/>
      <c r="AY325" s="12"/>
      <c r="AZ325" s="12"/>
      <c r="BA325" s="12"/>
    </row>
    <row r="326" spans="3:53" ht="12" x14ac:dyDescent="0.15">
      <c r="C326" s="11"/>
      <c r="D326" s="88"/>
      <c r="E326" s="11"/>
      <c r="F326" s="88"/>
      <c r="G326" s="11"/>
      <c r="H326" s="88"/>
      <c r="I326" s="11"/>
      <c r="J326" s="11"/>
      <c r="K326" s="11"/>
      <c r="L326" s="11"/>
      <c r="AQ326" s="12"/>
      <c r="AR326" s="12"/>
      <c r="AS326" s="12"/>
      <c r="AT326" s="12"/>
      <c r="AU326" s="12"/>
      <c r="AW326" s="12"/>
      <c r="AX326" s="12"/>
      <c r="AY326" s="12"/>
      <c r="AZ326" s="12"/>
      <c r="BA326" s="12"/>
    </row>
    <row r="327" spans="3:53" ht="12" x14ac:dyDescent="0.15">
      <c r="C327" s="11"/>
      <c r="D327" s="88"/>
      <c r="E327" s="11"/>
      <c r="F327" s="88"/>
      <c r="G327" s="11"/>
      <c r="H327" s="88"/>
      <c r="I327" s="11"/>
      <c r="J327" s="11"/>
      <c r="K327" s="11"/>
      <c r="L327" s="11"/>
      <c r="AQ327" s="12"/>
      <c r="AR327" s="12"/>
      <c r="AS327" s="12"/>
      <c r="AT327" s="12"/>
      <c r="AU327" s="12"/>
      <c r="AW327" s="12"/>
      <c r="AX327" s="12"/>
      <c r="AY327" s="12"/>
      <c r="AZ327" s="12"/>
      <c r="BA327" s="12"/>
    </row>
    <row r="328" spans="3:53" ht="12" x14ac:dyDescent="0.15">
      <c r="C328" s="11"/>
      <c r="D328" s="88"/>
      <c r="E328" s="11"/>
      <c r="F328" s="88"/>
      <c r="G328" s="11"/>
      <c r="H328" s="88"/>
      <c r="I328" s="11"/>
      <c r="J328" s="11"/>
      <c r="K328" s="11"/>
      <c r="L328" s="11"/>
      <c r="AQ328" s="12"/>
      <c r="AR328" s="12"/>
      <c r="AS328" s="12"/>
      <c r="AT328" s="12"/>
      <c r="AU328" s="12"/>
      <c r="AW328" s="12"/>
      <c r="AX328" s="12"/>
      <c r="AY328" s="12"/>
      <c r="AZ328" s="12"/>
      <c r="BA328" s="12"/>
    </row>
    <row r="329" spans="3:53" ht="12" x14ac:dyDescent="0.15">
      <c r="C329" s="11"/>
      <c r="D329" s="88"/>
      <c r="E329" s="11"/>
      <c r="F329" s="88"/>
      <c r="G329" s="11"/>
      <c r="H329" s="88"/>
      <c r="I329" s="11"/>
      <c r="J329" s="11"/>
      <c r="K329" s="11"/>
      <c r="L329" s="11"/>
      <c r="AQ329" s="12"/>
      <c r="AR329" s="12"/>
      <c r="AS329" s="12"/>
      <c r="AT329" s="12"/>
      <c r="AU329" s="12"/>
      <c r="AW329" s="12"/>
      <c r="AX329" s="12"/>
      <c r="AY329" s="12"/>
      <c r="AZ329" s="12"/>
      <c r="BA329" s="12"/>
    </row>
    <row r="330" spans="3:53" ht="12" x14ac:dyDescent="0.15">
      <c r="C330" s="11"/>
      <c r="D330" s="88"/>
      <c r="E330" s="11"/>
      <c r="F330" s="88"/>
      <c r="G330" s="11"/>
      <c r="H330" s="88"/>
      <c r="I330" s="11"/>
      <c r="J330" s="11"/>
      <c r="K330" s="11"/>
      <c r="L330" s="11"/>
      <c r="AQ330" s="12"/>
      <c r="AR330" s="12"/>
      <c r="AS330" s="12"/>
      <c r="AT330" s="12"/>
      <c r="AU330" s="12"/>
      <c r="AW330" s="12"/>
      <c r="AX330" s="12"/>
      <c r="AY330" s="12"/>
      <c r="AZ330" s="12"/>
      <c r="BA330" s="12"/>
    </row>
    <row r="331" spans="3:53" ht="12" x14ac:dyDescent="0.15">
      <c r="C331" s="11"/>
      <c r="D331" s="88"/>
      <c r="E331" s="11"/>
      <c r="F331" s="88"/>
      <c r="G331" s="11"/>
      <c r="H331" s="88"/>
      <c r="I331" s="11"/>
      <c r="J331" s="11"/>
      <c r="K331" s="11"/>
      <c r="L331" s="11"/>
      <c r="AQ331" s="12"/>
      <c r="AR331" s="12"/>
      <c r="AS331" s="12"/>
      <c r="AT331" s="12"/>
      <c r="AU331" s="12"/>
      <c r="AW331" s="12"/>
      <c r="AX331" s="12"/>
      <c r="AY331" s="12"/>
      <c r="AZ331" s="12"/>
      <c r="BA331" s="12"/>
    </row>
    <row r="332" spans="3:53" ht="12" x14ac:dyDescent="0.15">
      <c r="C332" s="11"/>
      <c r="D332" s="88"/>
      <c r="E332" s="11"/>
      <c r="F332" s="88"/>
      <c r="G332" s="11"/>
      <c r="H332" s="88"/>
      <c r="I332" s="11"/>
      <c r="J332" s="11"/>
      <c r="K332" s="11"/>
      <c r="L332" s="11"/>
      <c r="AQ332" s="12"/>
      <c r="AR332" s="12"/>
      <c r="AS332" s="12"/>
      <c r="AT332" s="12"/>
      <c r="AU332" s="12"/>
      <c r="AW332" s="12"/>
      <c r="AX332" s="12"/>
      <c r="AY332" s="12"/>
      <c r="AZ332" s="12"/>
      <c r="BA332" s="12"/>
    </row>
    <row r="333" spans="3:53" ht="12" x14ac:dyDescent="0.15">
      <c r="C333" s="11"/>
      <c r="D333" s="88"/>
      <c r="E333" s="11"/>
      <c r="F333" s="88"/>
      <c r="G333" s="11"/>
      <c r="H333" s="88"/>
      <c r="I333" s="11"/>
      <c r="J333" s="11"/>
      <c r="K333" s="11"/>
      <c r="L333" s="11"/>
      <c r="AQ333" s="12"/>
      <c r="AR333" s="12"/>
      <c r="AS333" s="12"/>
      <c r="AT333" s="12"/>
      <c r="AU333" s="12"/>
      <c r="AW333" s="12"/>
      <c r="AX333" s="12"/>
      <c r="AY333" s="12"/>
      <c r="AZ333" s="12"/>
      <c r="BA333" s="12"/>
    </row>
    <row r="334" spans="3:53" ht="12" x14ac:dyDescent="0.15">
      <c r="C334" s="11"/>
      <c r="D334" s="88"/>
      <c r="E334" s="11"/>
      <c r="F334" s="88"/>
      <c r="G334" s="11"/>
      <c r="H334" s="88"/>
      <c r="I334" s="11"/>
      <c r="J334" s="11"/>
      <c r="K334" s="11"/>
      <c r="L334" s="11"/>
      <c r="AQ334" s="12"/>
      <c r="AR334" s="12"/>
      <c r="AS334" s="12"/>
      <c r="AT334" s="12"/>
      <c r="AU334" s="12"/>
      <c r="AW334" s="12"/>
      <c r="AX334" s="12"/>
      <c r="AY334" s="12"/>
      <c r="AZ334" s="12"/>
      <c r="BA334" s="12"/>
    </row>
    <row r="335" spans="3:53" ht="12" x14ac:dyDescent="0.15">
      <c r="C335" s="11"/>
      <c r="D335" s="88"/>
      <c r="E335" s="11"/>
      <c r="F335" s="88"/>
      <c r="G335" s="11"/>
      <c r="H335" s="88"/>
      <c r="I335" s="11"/>
      <c r="J335" s="11"/>
      <c r="K335" s="11"/>
      <c r="L335" s="11"/>
      <c r="AQ335" s="12"/>
      <c r="AR335" s="12"/>
      <c r="AS335" s="12"/>
      <c r="AT335" s="12"/>
      <c r="AU335" s="12"/>
      <c r="AW335" s="12"/>
      <c r="AX335" s="12"/>
      <c r="AY335" s="12"/>
      <c r="AZ335" s="12"/>
      <c r="BA335" s="12"/>
    </row>
    <row r="336" spans="3:53" ht="12" x14ac:dyDescent="0.15">
      <c r="C336" s="11"/>
      <c r="D336" s="88"/>
      <c r="E336" s="11"/>
      <c r="F336" s="88"/>
      <c r="G336" s="11"/>
      <c r="H336" s="88"/>
      <c r="I336" s="11"/>
      <c r="J336" s="11"/>
      <c r="K336" s="11"/>
      <c r="L336" s="11"/>
      <c r="AQ336" s="12"/>
      <c r="AR336" s="12"/>
      <c r="AS336" s="12"/>
      <c r="AT336" s="12"/>
      <c r="AU336" s="12"/>
      <c r="AW336" s="12"/>
      <c r="AX336" s="12"/>
      <c r="AY336" s="12"/>
      <c r="AZ336" s="12"/>
      <c r="BA336" s="12"/>
    </row>
    <row r="337" spans="3:53" ht="12" x14ac:dyDescent="0.15">
      <c r="C337" s="11"/>
      <c r="D337" s="88"/>
      <c r="E337" s="11"/>
      <c r="F337" s="88"/>
      <c r="G337" s="11"/>
      <c r="H337" s="88"/>
      <c r="I337" s="11"/>
      <c r="J337" s="11"/>
      <c r="K337" s="11"/>
      <c r="L337" s="11"/>
      <c r="AQ337" s="12"/>
      <c r="AR337" s="12"/>
      <c r="AS337" s="12"/>
      <c r="AT337" s="12"/>
      <c r="AU337" s="12"/>
      <c r="AW337" s="12"/>
      <c r="AX337" s="12"/>
      <c r="AY337" s="12"/>
      <c r="AZ337" s="12"/>
      <c r="BA337" s="12"/>
    </row>
    <row r="338" spans="3:53" ht="12" x14ac:dyDescent="0.15">
      <c r="C338" s="11"/>
      <c r="D338" s="88"/>
      <c r="E338" s="11"/>
      <c r="F338" s="88"/>
      <c r="G338" s="11"/>
      <c r="H338" s="88"/>
      <c r="I338" s="11"/>
      <c r="J338" s="11"/>
      <c r="K338" s="11"/>
      <c r="L338" s="11"/>
      <c r="AQ338" s="12"/>
      <c r="AR338" s="12"/>
      <c r="AS338" s="12"/>
      <c r="AT338" s="12"/>
      <c r="AU338" s="12"/>
      <c r="AW338" s="12"/>
      <c r="AX338" s="12"/>
      <c r="AY338" s="12"/>
      <c r="AZ338" s="12"/>
      <c r="BA338" s="12"/>
    </row>
    <row r="339" spans="3:53" ht="12" x14ac:dyDescent="0.15">
      <c r="C339" s="11"/>
      <c r="D339" s="88"/>
      <c r="E339" s="11"/>
      <c r="F339" s="88"/>
      <c r="G339" s="11"/>
      <c r="H339" s="88"/>
      <c r="I339" s="11"/>
      <c r="J339" s="11"/>
      <c r="K339" s="11"/>
      <c r="L339" s="11"/>
      <c r="AQ339" s="12"/>
      <c r="AR339" s="12"/>
      <c r="AS339" s="12"/>
      <c r="AT339" s="12"/>
      <c r="AU339" s="12"/>
      <c r="AW339" s="12"/>
      <c r="AX339" s="12"/>
      <c r="AY339" s="12"/>
      <c r="AZ339" s="12"/>
      <c r="BA339" s="12"/>
    </row>
    <row r="340" spans="3:53" ht="12" x14ac:dyDescent="0.15">
      <c r="C340" s="11"/>
      <c r="D340" s="88"/>
      <c r="E340" s="11"/>
      <c r="F340" s="88"/>
      <c r="G340" s="11"/>
      <c r="H340" s="88"/>
      <c r="I340" s="11"/>
      <c r="J340" s="11"/>
      <c r="K340" s="11"/>
      <c r="L340" s="11"/>
      <c r="AQ340" s="12"/>
      <c r="AR340" s="12"/>
      <c r="AS340" s="12"/>
      <c r="AT340" s="12"/>
      <c r="AU340" s="12"/>
      <c r="AW340" s="12"/>
      <c r="AX340" s="12"/>
      <c r="AY340" s="12"/>
      <c r="AZ340" s="12"/>
      <c r="BA340" s="12"/>
    </row>
    <row r="341" spans="3:53" ht="12" x14ac:dyDescent="0.15">
      <c r="C341" s="11"/>
      <c r="D341" s="88"/>
      <c r="E341" s="11"/>
      <c r="F341" s="88"/>
      <c r="G341" s="11"/>
      <c r="H341" s="88"/>
      <c r="I341" s="11"/>
      <c r="J341" s="11"/>
      <c r="K341" s="11"/>
      <c r="L341" s="11"/>
      <c r="AQ341" s="12"/>
      <c r="AR341" s="12"/>
      <c r="AS341" s="12"/>
      <c r="AT341" s="12"/>
      <c r="AU341" s="12"/>
      <c r="AW341" s="12"/>
      <c r="AX341" s="12"/>
      <c r="AY341" s="12"/>
      <c r="AZ341" s="12"/>
      <c r="BA341" s="12"/>
    </row>
    <row r="342" spans="3:53" ht="12" x14ac:dyDescent="0.15">
      <c r="C342" s="11"/>
      <c r="D342" s="88"/>
      <c r="E342" s="11"/>
      <c r="F342" s="88"/>
      <c r="G342" s="11"/>
      <c r="H342" s="88"/>
      <c r="I342" s="11"/>
      <c r="J342" s="11"/>
      <c r="K342" s="11"/>
      <c r="L342" s="11"/>
      <c r="AQ342" s="12"/>
      <c r="AR342" s="12"/>
      <c r="AS342" s="12"/>
      <c r="AT342" s="12"/>
      <c r="AU342" s="12"/>
      <c r="AW342" s="12"/>
      <c r="AX342" s="12"/>
      <c r="AY342" s="12"/>
      <c r="AZ342" s="12"/>
      <c r="BA342" s="12"/>
    </row>
    <row r="343" spans="3:53" ht="12" x14ac:dyDescent="0.15">
      <c r="C343" s="11"/>
      <c r="D343" s="88"/>
      <c r="E343" s="11"/>
      <c r="F343" s="88"/>
      <c r="G343" s="11"/>
      <c r="H343" s="88"/>
      <c r="I343" s="11"/>
      <c r="J343" s="11"/>
      <c r="K343" s="11"/>
      <c r="L343" s="11"/>
      <c r="AQ343" s="12"/>
      <c r="AR343" s="12"/>
      <c r="AS343" s="12"/>
      <c r="AT343" s="12"/>
      <c r="AU343" s="12"/>
      <c r="AW343" s="12"/>
      <c r="AX343" s="12"/>
      <c r="AY343" s="12"/>
      <c r="AZ343" s="12"/>
      <c r="BA343" s="12"/>
    </row>
    <row r="344" spans="3:53" ht="12" x14ac:dyDescent="0.15">
      <c r="C344" s="11"/>
      <c r="D344" s="88"/>
      <c r="E344" s="11"/>
      <c r="F344" s="88"/>
      <c r="G344" s="11"/>
      <c r="H344" s="88"/>
      <c r="I344" s="11"/>
      <c r="J344" s="11"/>
      <c r="K344" s="11"/>
      <c r="L344" s="11"/>
      <c r="AQ344" s="12"/>
      <c r="AR344" s="12"/>
      <c r="AS344" s="12"/>
      <c r="AT344" s="12"/>
      <c r="AU344" s="12"/>
      <c r="AW344" s="12"/>
      <c r="AX344" s="12"/>
      <c r="AY344" s="12"/>
      <c r="AZ344" s="12"/>
      <c r="BA344" s="12"/>
    </row>
    <row r="345" spans="3:53" ht="12" x14ac:dyDescent="0.15">
      <c r="C345" s="11"/>
      <c r="D345" s="88"/>
      <c r="E345" s="11"/>
      <c r="F345" s="88"/>
      <c r="G345" s="11"/>
      <c r="H345" s="88"/>
      <c r="I345" s="11"/>
      <c r="J345" s="11"/>
      <c r="K345" s="11"/>
      <c r="L345" s="11"/>
      <c r="AQ345" s="12"/>
      <c r="AR345" s="12"/>
      <c r="AS345" s="12"/>
      <c r="AT345" s="12"/>
      <c r="AU345" s="12"/>
      <c r="AW345" s="12"/>
      <c r="AX345" s="12"/>
      <c r="AY345" s="12"/>
      <c r="AZ345" s="12"/>
      <c r="BA345" s="12"/>
    </row>
    <row r="346" spans="3:53" ht="12" x14ac:dyDescent="0.15">
      <c r="C346" s="11"/>
      <c r="D346" s="88"/>
      <c r="E346" s="11"/>
      <c r="F346" s="88"/>
      <c r="G346" s="11"/>
      <c r="H346" s="88"/>
      <c r="I346" s="11"/>
      <c r="J346" s="11"/>
      <c r="K346" s="11"/>
      <c r="L346" s="11"/>
      <c r="AQ346" s="12"/>
      <c r="AR346" s="12"/>
      <c r="AS346" s="12"/>
      <c r="AT346" s="12"/>
      <c r="AU346" s="12"/>
      <c r="AW346" s="12"/>
      <c r="AX346" s="12"/>
      <c r="AY346" s="12"/>
      <c r="AZ346" s="12"/>
      <c r="BA346" s="12"/>
    </row>
    <row r="347" spans="3:53" ht="12" x14ac:dyDescent="0.15">
      <c r="C347" s="11"/>
      <c r="D347" s="88"/>
      <c r="E347" s="11"/>
      <c r="F347" s="88"/>
      <c r="G347" s="11"/>
      <c r="H347" s="88"/>
      <c r="I347" s="11"/>
      <c r="J347" s="11"/>
      <c r="K347" s="11"/>
      <c r="L347" s="11"/>
      <c r="AQ347" s="12"/>
      <c r="AR347" s="12"/>
      <c r="AS347" s="12"/>
      <c r="AT347" s="12"/>
      <c r="AU347" s="12"/>
      <c r="AW347" s="12"/>
      <c r="AX347" s="12"/>
      <c r="AY347" s="12"/>
      <c r="AZ347" s="12"/>
      <c r="BA347" s="12"/>
    </row>
    <row r="348" spans="3:53" ht="12" x14ac:dyDescent="0.15">
      <c r="C348" s="11"/>
      <c r="D348" s="88"/>
      <c r="E348" s="11"/>
      <c r="F348" s="88"/>
      <c r="G348" s="11"/>
      <c r="H348" s="88"/>
      <c r="I348" s="11"/>
      <c r="J348" s="11"/>
      <c r="K348" s="11"/>
      <c r="L348" s="11"/>
      <c r="AQ348" s="12"/>
      <c r="AR348" s="12"/>
      <c r="AS348" s="12"/>
      <c r="AT348" s="12"/>
      <c r="AU348" s="12"/>
      <c r="AW348" s="12"/>
      <c r="AX348" s="12"/>
      <c r="AY348" s="12"/>
      <c r="AZ348" s="12"/>
      <c r="BA348" s="12"/>
    </row>
    <row r="349" spans="3:53" ht="12" x14ac:dyDescent="0.15">
      <c r="C349" s="11"/>
      <c r="D349" s="88"/>
      <c r="E349" s="11"/>
      <c r="F349" s="88"/>
      <c r="G349" s="11"/>
      <c r="H349" s="88"/>
      <c r="I349" s="11"/>
      <c r="J349" s="11"/>
      <c r="K349" s="11"/>
      <c r="L349" s="11"/>
      <c r="AQ349" s="12"/>
      <c r="AR349" s="12"/>
      <c r="AS349" s="12"/>
      <c r="AT349" s="12"/>
      <c r="AU349" s="12"/>
      <c r="AW349" s="12"/>
      <c r="AX349" s="12"/>
      <c r="AY349" s="12"/>
      <c r="AZ349" s="12"/>
      <c r="BA349" s="12"/>
    </row>
    <row r="350" spans="3:53" ht="12" x14ac:dyDescent="0.15">
      <c r="C350" s="11"/>
      <c r="D350" s="88"/>
      <c r="E350" s="11"/>
      <c r="F350" s="88"/>
      <c r="G350" s="11"/>
      <c r="H350" s="88"/>
      <c r="I350" s="11"/>
      <c r="J350" s="11"/>
      <c r="K350" s="11"/>
      <c r="L350" s="11"/>
      <c r="AQ350" s="12"/>
      <c r="AR350" s="12"/>
      <c r="AS350" s="12"/>
      <c r="AT350" s="12"/>
      <c r="AU350" s="12"/>
      <c r="AW350" s="12"/>
      <c r="AX350" s="12"/>
      <c r="AY350" s="12"/>
      <c r="AZ350" s="12"/>
      <c r="BA350" s="12"/>
    </row>
    <row r="351" spans="3:53" ht="12" x14ac:dyDescent="0.15">
      <c r="C351" s="11"/>
      <c r="D351" s="88"/>
      <c r="E351" s="11"/>
      <c r="F351" s="88"/>
      <c r="G351" s="11"/>
      <c r="H351" s="88"/>
      <c r="I351" s="11"/>
      <c r="J351" s="11"/>
      <c r="K351" s="11"/>
      <c r="L351" s="11"/>
      <c r="AQ351" s="12"/>
      <c r="AR351" s="12"/>
      <c r="AS351" s="12"/>
      <c r="AT351" s="12"/>
      <c r="AU351" s="12"/>
      <c r="AW351" s="12"/>
      <c r="AX351" s="12"/>
      <c r="AY351" s="12"/>
      <c r="AZ351" s="12"/>
      <c r="BA351" s="12"/>
    </row>
    <row r="352" spans="3:53" ht="12" x14ac:dyDescent="0.15">
      <c r="C352" s="11"/>
      <c r="D352" s="88"/>
      <c r="E352" s="11"/>
      <c r="F352" s="88"/>
      <c r="G352" s="11"/>
      <c r="H352" s="88"/>
      <c r="I352" s="11"/>
      <c r="J352" s="11"/>
      <c r="K352" s="11"/>
      <c r="L352" s="11"/>
      <c r="AQ352" s="12"/>
      <c r="AR352" s="12"/>
      <c r="AS352" s="12"/>
      <c r="AT352" s="12"/>
      <c r="AU352" s="12"/>
      <c r="AW352" s="12"/>
      <c r="AX352" s="12"/>
      <c r="AY352" s="12"/>
      <c r="AZ352" s="12"/>
      <c r="BA352" s="12"/>
    </row>
    <row r="353" spans="3:53" ht="12" x14ac:dyDescent="0.15">
      <c r="C353" s="11"/>
      <c r="D353" s="88"/>
      <c r="E353" s="11"/>
      <c r="F353" s="88"/>
      <c r="G353" s="11"/>
      <c r="H353" s="88"/>
      <c r="I353" s="11"/>
      <c r="J353" s="11"/>
      <c r="K353" s="11"/>
      <c r="L353" s="11"/>
      <c r="AQ353" s="12"/>
      <c r="AR353" s="12"/>
      <c r="AS353" s="12"/>
      <c r="AT353" s="12"/>
      <c r="AU353" s="12"/>
      <c r="AW353" s="12"/>
      <c r="AX353" s="12"/>
      <c r="AY353" s="12"/>
      <c r="AZ353" s="12"/>
      <c r="BA353" s="12"/>
    </row>
    <row r="354" spans="3:53" ht="12" x14ac:dyDescent="0.15">
      <c r="C354" s="11"/>
      <c r="D354" s="88"/>
      <c r="E354" s="11"/>
      <c r="F354" s="88"/>
      <c r="G354" s="11"/>
      <c r="H354" s="88"/>
      <c r="I354" s="11"/>
      <c r="J354" s="11"/>
      <c r="K354" s="11"/>
      <c r="L354" s="11"/>
      <c r="AQ354" s="12"/>
      <c r="AR354" s="12"/>
      <c r="AS354" s="12"/>
      <c r="AT354" s="12"/>
      <c r="AU354" s="12"/>
      <c r="AW354" s="12"/>
      <c r="AX354" s="12"/>
      <c r="AY354" s="12"/>
      <c r="AZ354" s="12"/>
      <c r="BA354" s="12"/>
    </row>
    <row r="355" spans="3:53" ht="12" x14ac:dyDescent="0.15">
      <c r="C355" s="11"/>
      <c r="D355" s="88"/>
      <c r="E355" s="11"/>
      <c r="F355" s="88"/>
      <c r="G355" s="11"/>
      <c r="H355" s="88"/>
      <c r="I355" s="11"/>
      <c r="J355" s="11"/>
      <c r="K355" s="11"/>
      <c r="L355" s="11"/>
      <c r="AQ355" s="12"/>
      <c r="AR355" s="12"/>
      <c r="AS355" s="12"/>
      <c r="AT355" s="12"/>
      <c r="AU355" s="12"/>
      <c r="AW355" s="12"/>
      <c r="AX355" s="12"/>
      <c r="AY355" s="12"/>
      <c r="AZ355" s="12"/>
      <c r="BA355" s="12"/>
    </row>
    <row r="356" spans="3:53" ht="12" x14ac:dyDescent="0.15">
      <c r="C356" s="11"/>
      <c r="D356" s="88"/>
      <c r="E356" s="11"/>
      <c r="F356" s="88"/>
      <c r="G356" s="11"/>
      <c r="H356" s="88"/>
      <c r="I356" s="11"/>
      <c r="J356" s="11"/>
      <c r="K356" s="11"/>
      <c r="L356" s="11"/>
      <c r="AQ356" s="12"/>
      <c r="AR356" s="12"/>
      <c r="AS356" s="12"/>
      <c r="AT356" s="12"/>
      <c r="AU356" s="12"/>
      <c r="AW356" s="12"/>
      <c r="AX356" s="12"/>
      <c r="AY356" s="12"/>
      <c r="AZ356" s="12"/>
      <c r="BA356" s="12"/>
    </row>
    <row r="357" spans="3:53" ht="12" x14ac:dyDescent="0.15">
      <c r="C357" s="11"/>
      <c r="D357" s="88"/>
      <c r="E357" s="11"/>
      <c r="F357" s="88"/>
      <c r="G357" s="11"/>
      <c r="H357" s="88"/>
      <c r="I357" s="11"/>
      <c r="J357" s="11"/>
      <c r="K357" s="11"/>
      <c r="L357" s="11"/>
      <c r="AQ357" s="12"/>
      <c r="AR357" s="12"/>
      <c r="AS357" s="12"/>
      <c r="AT357" s="12"/>
      <c r="AU357" s="12"/>
      <c r="AW357" s="12"/>
      <c r="AX357" s="12"/>
      <c r="AY357" s="12"/>
      <c r="AZ357" s="12"/>
      <c r="BA357" s="12"/>
    </row>
    <row r="358" spans="3:53" ht="12" x14ac:dyDescent="0.15">
      <c r="C358" s="11"/>
      <c r="D358" s="88"/>
      <c r="E358" s="11"/>
      <c r="F358" s="88"/>
      <c r="G358" s="11"/>
      <c r="H358" s="88"/>
      <c r="I358" s="11"/>
      <c r="J358" s="11"/>
      <c r="K358" s="11"/>
      <c r="L358" s="11"/>
      <c r="AQ358" s="12"/>
      <c r="AR358" s="12"/>
      <c r="AS358" s="12"/>
      <c r="AT358" s="12"/>
      <c r="AU358" s="12"/>
      <c r="AW358" s="12"/>
      <c r="AX358" s="12"/>
      <c r="AY358" s="12"/>
      <c r="AZ358" s="12"/>
      <c r="BA358" s="12"/>
    </row>
    <row r="359" spans="3:53" ht="12" x14ac:dyDescent="0.15">
      <c r="C359" s="11"/>
      <c r="D359" s="88"/>
      <c r="E359" s="11"/>
      <c r="F359" s="88"/>
      <c r="G359" s="11"/>
      <c r="H359" s="88"/>
      <c r="I359" s="11"/>
      <c r="J359" s="11"/>
      <c r="K359" s="11"/>
      <c r="L359" s="11"/>
      <c r="AQ359" s="12"/>
      <c r="AR359" s="12"/>
      <c r="AS359" s="12"/>
      <c r="AT359" s="12"/>
      <c r="AU359" s="12"/>
      <c r="AW359" s="12"/>
      <c r="AX359" s="12"/>
      <c r="AY359" s="12"/>
      <c r="AZ359" s="12"/>
      <c r="BA359" s="12"/>
    </row>
    <row r="360" spans="3:53" ht="12" x14ac:dyDescent="0.15">
      <c r="C360" s="11"/>
      <c r="D360" s="88"/>
      <c r="E360" s="11"/>
      <c r="F360" s="88"/>
      <c r="G360" s="11"/>
      <c r="H360" s="88"/>
      <c r="I360" s="11"/>
      <c r="J360" s="11"/>
      <c r="K360" s="11"/>
      <c r="L360" s="11"/>
      <c r="AQ360" s="12"/>
      <c r="AR360" s="12"/>
      <c r="AS360" s="12"/>
      <c r="AT360" s="12"/>
      <c r="AU360" s="12"/>
      <c r="AW360" s="12"/>
      <c r="AX360" s="12"/>
      <c r="AY360" s="12"/>
      <c r="AZ360" s="12"/>
      <c r="BA360" s="12"/>
    </row>
    <row r="361" spans="3:53" ht="12" x14ac:dyDescent="0.15">
      <c r="C361" s="11"/>
      <c r="D361" s="88"/>
      <c r="E361" s="11"/>
      <c r="F361" s="88"/>
      <c r="G361" s="11"/>
      <c r="H361" s="88"/>
      <c r="I361" s="11"/>
      <c r="J361" s="11"/>
      <c r="K361" s="11"/>
      <c r="L361" s="11"/>
      <c r="AQ361" s="12"/>
      <c r="AR361" s="12"/>
      <c r="AS361" s="12"/>
      <c r="AT361" s="12"/>
      <c r="AU361" s="12"/>
      <c r="AW361" s="12"/>
      <c r="AX361" s="12"/>
      <c r="AY361" s="12"/>
      <c r="AZ361" s="12"/>
      <c r="BA361" s="12"/>
    </row>
    <row r="362" spans="3:53" ht="12" x14ac:dyDescent="0.15">
      <c r="C362" s="11"/>
      <c r="D362" s="88"/>
      <c r="E362" s="11"/>
      <c r="F362" s="88"/>
      <c r="G362" s="11"/>
      <c r="H362" s="88"/>
      <c r="I362" s="11"/>
      <c r="J362" s="11"/>
      <c r="K362" s="11"/>
      <c r="L362" s="11"/>
      <c r="AQ362" s="12"/>
      <c r="AR362" s="12"/>
      <c r="AS362" s="12"/>
      <c r="AT362" s="12"/>
      <c r="AU362" s="12"/>
      <c r="AW362" s="12"/>
      <c r="AX362" s="12"/>
      <c r="AY362" s="12"/>
      <c r="AZ362" s="12"/>
      <c r="BA362" s="12"/>
    </row>
    <row r="363" spans="3:53" ht="12" x14ac:dyDescent="0.15">
      <c r="C363" s="11"/>
      <c r="D363" s="88"/>
      <c r="E363" s="11"/>
      <c r="F363" s="88"/>
      <c r="G363" s="11"/>
      <c r="H363" s="88"/>
      <c r="I363" s="11"/>
      <c r="J363" s="11"/>
      <c r="K363" s="11"/>
      <c r="L363" s="11"/>
      <c r="AQ363" s="12"/>
      <c r="AR363" s="12"/>
      <c r="AS363" s="12"/>
      <c r="AT363" s="12"/>
      <c r="AU363" s="12"/>
      <c r="AW363" s="12"/>
      <c r="AX363" s="12"/>
      <c r="AY363" s="12"/>
      <c r="AZ363" s="12"/>
      <c r="BA363" s="12"/>
    </row>
    <row r="364" spans="3:53" ht="12" x14ac:dyDescent="0.15">
      <c r="C364" s="11"/>
      <c r="D364" s="88"/>
      <c r="E364" s="11"/>
      <c r="F364" s="88"/>
      <c r="G364" s="11"/>
      <c r="H364" s="88"/>
      <c r="I364" s="11"/>
      <c r="J364" s="11"/>
      <c r="K364" s="11"/>
      <c r="L364" s="11"/>
      <c r="AQ364" s="12"/>
      <c r="AR364" s="12"/>
      <c r="AS364" s="12"/>
      <c r="AT364" s="12"/>
      <c r="AU364" s="12"/>
      <c r="AW364" s="12"/>
      <c r="AX364" s="12"/>
      <c r="AY364" s="12"/>
      <c r="AZ364" s="12"/>
      <c r="BA364" s="12"/>
    </row>
    <row r="365" spans="3:53" ht="12" x14ac:dyDescent="0.15">
      <c r="C365" s="11"/>
      <c r="D365" s="88"/>
      <c r="E365" s="11"/>
      <c r="F365" s="88"/>
      <c r="G365" s="11"/>
      <c r="H365" s="88"/>
      <c r="I365" s="11"/>
      <c r="J365" s="11"/>
      <c r="K365" s="11"/>
      <c r="L365" s="11"/>
      <c r="AQ365" s="12"/>
      <c r="AR365" s="12"/>
      <c r="AS365" s="12"/>
      <c r="AT365" s="12"/>
      <c r="AU365" s="12"/>
      <c r="AW365" s="12"/>
      <c r="AX365" s="12"/>
      <c r="AY365" s="12"/>
      <c r="AZ365" s="12"/>
      <c r="BA365" s="12"/>
    </row>
    <row r="366" spans="3:53" ht="12" x14ac:dyDescent="0.15">
      <c r="C366" s="11"/>
      <c r="D366" s="88"/>
      <c r="E366" s="11"/>
      <c r="F366" s="88"/>
      <c r="G366" s="11"/>
      <c r="H366" s="88"/>
      <c r="I366" s="11"/>
      <c r="J366" s="11"/>
      <c r="K366" s="11"/>
      <c r="L366" s="11"/>
      <c r="AQ366" s="12"/>
      <c r="AR366" s="12"/>
      <c r="AS366" s="12"/>
      <c r="AT366" s="12"/>
      <c r="AU366" s="12"/>
      <c r="AW366" s="12"/>
      <c r="AX366" s="12"/>
      <c r="AY366" s="12"/>
      <c r="AZ366" s="12"/>
      <c r="BA366" s="12"/>
    </row>
    <row r="367" spans="3:53" ht="12" x14ac:dyDescent="0.15">
      <c r="C367" s="11"/>
      <c r="D367" s="88"/>
      <c r="E367" s="11"/>
      <c r="F367" s="88"/>
      <c r="G367" s="11"/>
      <c r="H367" s="88"/>
      <c r="I367" s="11"/>
      <c r="J367" s="11"/>
      <c r="K367" s="11"/>
      <c r="L367" s="11"/>
      <c r="AQ367" s="12"/>
      <c r="AR367" s="12"/>
      <c r="AS367" s="12"/>
      <c r="AT367" s="12"/>
      <c r="AU367" s="12"/>
      <c r="AW367" s="12"/>
      <c r="AX367" s="12"/>
      <c r="AY367" s="12"/>
      <c r="AZ367" s="12"/>
      <c r="BA367" s="12"/>
    </row>
    <row r="368" spans="3:53" ht="12" x14ac:dyDescent="0.15">
      <c r="C368" s="11"/>
      <c r="D368" s="88"/>
      <c r="E368" s="11"/>
      <c r="F368" s="88"/>
      <c r="G368" s="11"/>
      <c r="H368" s="88"/>
      <c r="I368" s="11"/>
      <c r="J368" s="11"/>
      <c r="K368" s="11"/>
      <c r="L368" s="11"/>
      <c r="AQ368" s="12"/>
      <c r="AR368" s="12"/>
      <c r="AS368" s="12"/>
      <c r="AT368" s="12"/>
      <c r="AU368" s="12"/>
      <c r="AW368" s="12"/>
      <c r="AX368" s="12"/>
      <c r="AY368" s="12"/>
      <c r="AZ368" s="12"/>
      <c r="BA368" s="12"/>
    </row>
    <row r="369" spans="3:53" ht="12" x14ac:dyDescent="0.15">
      <c r="C369" s="11"/>
      <c r="D369" s="88"/>
      <c r="E369" s="11"/>
      <c r="F369" s="88"/>
      <c r="G369" s="11"/>
      <c r="H369" s="88"/>
      <c r="I369" s="11"/>
      <c r="J369" s="11"/>
      <c r="K369" s="11"/>
      <c r="L369" s="11"/>
      <c r="AQ369" s="12"/>
      <c r="AR369" s="12"/>
      <c r="AS369" s="12"/>
      <c r="AT369" s="12"/>
      <c r="AU369" s="12"/>
      <c r="AW369" s="12"/>
      <c r="AX369" s="12"/>
      <c r="AY369" s="12"/>
      <c r="AZ369" s="12"/>
      <c r="BA369" s="12"/>
    </row>
    <row r="370" spans="3:53" ht="12" x14ac:dyDescent="0.15">
      <c r="C370" s="11"/>
      <c r="D370" s="88"/>
      <c r="E370" s="11"/>
      <c r="F370" s="88"/>
      <c r="G370" s="11"/>
      <c r="H370" s="88"/>
      <c r="I370" s="11"/>
      <c r="J370" s="11"/>
      <c r="K370" s="11"/>
      <c r="L370" s="11"/>
      <c r="AQ370" s="12"/>
      <c r="AR370" s="12"/>
      <c r="AS370" s="12"/>
      <c r="AT370" s="12"/>
      <c r="AU370" s="12"/>
      <c r="AW370" s="12"/>
      <c r="AX370" s="12"/>
      <c r="AY370" s="12"/>
      <c r="AZ370" s="12"/>
      <c r="BA370" s="12"/>
    </row>
    <row r="371" spans="3:53" ht="12" x14ac:dyDescent="0.15">
      <c r="C371" s="11"/>
      <c r="D371" s="88"/>
      <c r="E371" s="11"/>
      <c r="F371" s="88"/>
      <c r="G371" s="11"/>
      <c r="H371" s="88"/>
      <c r="I371" s="11"/>
      <c r="J371" s="11"/>
      <c r="K371" s="11"/>
      <c r="L371" s="11"/>
      <c r="AQ371" s="12"/>
      <c r="AR371" s="12"/>
      <c r="AS371" s="12"/>
      <c r="AT371" s="12"/>
      <c r="AU371" s="12"/>
      <c r="AW371" s="12"/>
      <c r="AX371" s="12"/>
      <c r="AY371" s="12"/>
      <c r="AZ371" s="12"/>
      <c r="BA371" s="12"/>
    </row>
    <row r="372" spans="3:53" ht="12" x14ac:dyDescent="0.15">
      <c r="C372" s="11"/>
      <c r="D372" s="88"/>
      <c r="E372" s="11"/>
      <c r="F372" s="88"/>
      <c r="G372" s="11"/>
      <c r="H372" s="88"/>
      <c r="I372" s="11"/>
      <c r="J372" s="11"/>
      <c r="K372" s="11"/>
      <c r="L372" s="11"/>
      <c r="AQ372" s="12"/>
      <c r="AR372" s="12"/>
      <c r="AS372" s="12"/>
      <c r="AT372" s="12"/>
      <c r="AU372" s="12"/>
      <c r="AW372" s="12"/>
      <c r="AX372" s="12"/>
      <c r="AY372" s="12"/>
      <c r="AZ372" s="12"/>
      <c r="BA372" s="12"/>
    </row>
    <row r="373" spans="3:53" ht="12" x14ac:dyDescent="0.15">
      <c r="C373" s="11"/>
      <c r="D373" s="88"/>
      <c r="E373" s="11"/>
      <c r="F373" s="88"/>
      <c r="G373" s="11"/>
      <c r="H373" s="88"/>
      <c r="I373" s="11"/>
      <c r="J373" s="11"/>
      <c r="K373" s="11"/>
      <c r="L373" s="11"/>
      <c r="AQ373" s="12"/>
      <c r="AR373" s="12"/>
      <c r="AS373" s="12"/>
      <c r="AT373" s="12"/>
      <c r="AU373" s="12"/>
      <c r="AW373" s="12"/>
      <c r="AX373" s="12"/>
      <c r="AY373" s="12"/>
      <c r="AZ373" s="12"/>
      <c r="BA373" s="12"/>
    </row>
    <row r="374" spans="3:53" ht="12" x14ac:dyDescent="0.15">
      <c r="C374" s="11"/>
      <c r="D374" s="88"/>
      <c r="E374" s="11"/>
      <c r="F374" s="88"/>
      <c r="G374" s="11"/>
      <c r="H374" s="88"/>
      <c r="I374" s="11"/>
      <c r="J374" s="11"/>
      <c r="K374" s="11"/>
      <c r="L374" s="11"/>
      <c r="AQ374" s="12"/>
      <c r="AR374" s="12"/>
      <c r="AS374" s="12"/>
      <c r="AT374" s="12"/>
      <c r="AU374" s="12"/>
      <c r="AW374" s="12"/>
      <c r="AX374" s="12"/>
      <c r="AY374" s="12"/>
      <c r="AZ374" s="12"/>
      <c r="BA374" s="12"/>
    </row>
    <row r="375" spans="3:53" ht="12" x14ac:dyDescent="0.15">
      <c r="C375" s="11"/>
      <c r="D375" s="88"/>
      <c r="E375" s="11"/>
      <c r="F375" s="88"/>
      <c r="G375" s="11"/>
      <c r="H375" s="88"/>
      <c r="I375" s="11"/>
      <c r="J375" s="11"/>
      <c r="K375" s="11"/>
      <c r="L375" s="11"/>
      <c r="AQ375" s="12"/>
      <c r="AR375" s="12"/>
      <c r="AS375" s="12"/>
      <c r="AT375" s="12"/>
      <c r="AU375" s="12"/>
      <c r="AW375" s="12"/>
      <c r="AX375" s="12"/>
      <c r="AY375" s="12"/>
      <c r="AZ375" s="12"/>
      <c r="BA375" s="12"/>
    </row>
    <row r="376" spans="3:53" ht="12" x14ac:dyDescent="0.15">
      <c r="C376" s="11"/>
      <c r="D376" s="88"/>
      <c r="E376" s="11"/>
      <c r="F376" s="88"/>
      <c r="G376" s="11"/>
      <c r="H376" s="88"/>
      <c r="I376" s="11"/>
      <c r="J376" s="11"/>
      <c r="K376" s="11"/>
      <c r="L376" s="11"/>
      <c r="AQ376" s="12"/>
      <c r="AR376" s="12"/>
      <c r="AS376" s="12"/>
      <c r="AT376" s="12"/>
      <c r="AU376" s="12"/>
      <c r="AW376" s="12"/>
      <c r="AX376" s="12"/>
      <c r="AY376" s="12"/>
      <c r="AZ376" s="12"/>
      <c r="BA376" s="12"/>
    </row>
    <row r="377" spans="3:53" ht="12" x14ac:dyDescent="0.15">
      <c r="C377" s="11"/>
      <c r="D377" s="88"/>
      <c r="E377" s="11"/>
      <c r="F377" s="88"/>
      <c r="G377" s="11"/>
      <c r="H377" s="88"/>
      <c r="I377" s="11"/>
      <c r="J377" s="11"/>
      <c r="K377" s="11"/>
      <c r="L377" s="11"/>
      <c r="AQ377" s="12"/>
      <c r="AR377" s="12"/>
      <c r="AS377" s="12"/>
      <c r="AT377" s="12"/>
      <c r="AU377" s="12"/>
      <c r="AW377" s="12"/>
      <c r="AX377" s="12"/>
      <c r="AY377" s="12"/>
      <c r="AZ377" s="12"/>
      <c r="BA377" s="12"/>
    </row>
    <row r="378" spans="3:53" ht="12" x14ac:dyDescent="0.15">
      <c r="C378" s="11"/>
      <c r="D378" s="88"/>
      <c r="E378" s="11"/>
      <c r="F378" s="88"/>
      <c r="G378" s="11"/>
      <c r="H378" s="88"/>
      <c r="I378" s="11"/>
      <c r="J378" s="11"/>
      <c r="K378" s="11"/>
      <c r="L378" s="11"/>
      <c r="AQ378" s="12"/>
      <c r="AR378" s="12"/>
      <c r="AS378" s="12"/>
      <c r="AT378" s="12"/>
      <c r="AU378" s="12"/>
      <c r="AW378" s="12"/>
      <c r="AX378" s="12"/>
      <c r="AY378" s="12"/>
      <c r="AZ378" s="12"/>
      <c r="BA378" s="12"/>
    </row>
    <row r="379" spans="3:53" ht="12" x14ac:dyDescent="0.15">
      <c r="C379" s="11"/>
      <c r="D379" s="88"/>
      <c r="E379" s="11"/>
      <c r="F379" s="88"/>
      <c r="G379" s="11"/>
      <c r="H379" s="88"/>
      <c r="I379" s="11"/>
      <c r="J379" s="11"/>
      <c r="K379" s="11"/>
      <c r="L379" s="11"/>
      <c r="AQ379" s="12"/>
      <c r="AR379" s="12"/>
      <c r="AS379" s="12"/>
      <c r="AT379" s="12"/>
      <c r="AU379" s="12"/>
      <c r="AW379" s="12"/>
      <c r="AX379" s="12"/>
      <c r="AY379" s="12"/>
      <c r="AZ379" s="12"/>
      <c r="BA379" s="12"/>
    </row>
    <row r="380" spans="3:53" ht="12" x14ac:dyDescent="0.15">
      <c r="C380" s="11"/>
      <c r="D380" s="88"/>
      <c r="E380" s="11"/>
      <c r="F380" s="88"/>
      <c r="G380" s="11"/>
      <c r="H380" s="88"/>
      <c r="I380" s="11"/>
      <c r="J380" s="11"/>
      <c r="K380" s="11"/>
      <c r="L380" s="11"/>
      <c r="AQ380" s="12"/>
      <c r="AR380" s="12"/>
      <c r="AS380" s="12"/>
      <c r="AT380" s="12"/>
      <c r="AU380" s="12"/>
      <c r="AW380" s="12"/>
      <c r="AX380" s="12"/>
      <c r="AY380" s="12"/>
      <c r="AZ380" s="12"/>
      <c r="BA380" s="12"/>
    </row>
    <row r="381" spans="3:53" ht="12" x14ac:dyDescent="0.15">
      <c r="C381" s="11"/>
      <c r="D381" s="88"/>
      <c r="E381" s="11"/>
      <c r="F381" s="88"/>
      <c r="G381" s="11"/>
      <c r="H381" s="88"/>
      <c r="I381" s="11"/>
      <c r="J381" s="11"/>
      <c r="K381" s="11"/>
      <c r="L381" s="11"/>
      <c r="AQ381" s="12"/>
      <c r="AR381" s="12"/>
      <c r="AS381" s="12"/>
      <c r="AT381" s="12"/>
      <c r="AU381" s="12"/>
      <c r="AW381" s="12"/>
      <c r="AX381" s="12"/>
      <c r="AY381" s="12"/>
      <c r="AZ381" s="12"/>
      <c r="BA381" s="12"/>
    </row>
    <row r="382" spans="3:53" ht="12" x14ac:dyDescent="0.15">
      <c r="C382" s="11"/>
      <c r="D382" s="88"/>
      <c r="E382" s="11"/>
      <c r="F382" s="88"/>
      <c r="G382" s="11"/>
      <c r="H382" s="88"/>
      <c r="I382" s="11"/>
      <c r="J382" s="11"/>
      <c r="K382" s="11"/>
      <c r="L382" s="11"/>
      <c r="AQ382" s="12"/>
      <c r="AR382" s="12"/>
      <c r="AS382" s="12"/>
      <c r="AT382" s="12"/>
      <c r="AU382" s="12"/>
      <c r="AW382" s="12"/>
      <c r="AX382" s="12"/>
      <c r="AY382" s="12"/>
      <c r="AZ382" s="12"/>
      <c r="BA382" s="12"/>
    </row>
    <row r="383" spans="3:53" ht="12" x14ac:dyDescent="0.15">
      <c r="C383" s="11"/>
      <c r="D383" s="88"/>
      <c r="E383" s="11"/>
      <c r="F383" s="88"/>
      <c r="G383" s="11"/>
      <c r="H383" s="88"/>
      <c r="I383" s="11"/>
      <c r="J383" s="11"/>
      <c r="K383" s="11"/>
      <c r="L383" s="11"/>
      <c r="AQ383" s="12"/>
      <c r="AR383" s="12"/>
      <c r="AS383" s="12"/>
      <c r="AT383" s="12"/>
      <c r="AU383" s="12"/>
      <c r="AW383" s="12"/>
      <c r="AX383" s="12"/>
      <c r="AY383" s="12"/>
      <c r="AZ383" s="12"/>
      <c r="BA383" s="12"/>
    </row>
    <row r="384" spans="3:53" ht="12" x14ac:dyDescent="0.15">
      <c r="C384" s="11"/>
      <c r="D384" s="88"/>
      <c r="E384" s="11"/>
      <c r="F384" s="88"/>
      <c r="G384" s="11"/>
      <c r="H384" s="88"/>
      <c r="I384" s="11"/>
      <c r="J384" s="11"/>
      <c r="K384" s="11"/>
      <c r="L384" s="11"/>
      <c r="AQ384" s="12"/>
      <c r="AR384" s="12"/>
      <c r="AS384" s="12"/>
      <c r="AT384" s="12"/>
      <c r="AU384" s="12"/>
      <c r="AW384" s="12"/>
      <c r="AX384" s="12"/>
      <c r="AY384" s="12"/>
      <c r="AZ384" s="12"/>
      <c r="BA384" s="12"/>
    </row>
    <row r="385" spans="3:53" ht="12" x14ac:dyDescent="0.15">
      <c r="C385" s="11"/>
      <c r="D385" s="88"/>
      <c r="E385" s="11"/>
      <c r="F385" s="88"/>
      <c r="G385" s="11"/>
      <c r="H385" s="88"/>
      <c r="I385" s="11"/>
      <c r="J385" s="11"/>
      <c r="K385" s="11"/>
      <c r="L385" s="11"/>
      <c r="AQ385" s="12"/>
      <c r="AR385" s="12"/>
      <c r="AS385" s="12"/>
      <c r="AT385" s="12"/>
      <c r="AU385" s="12"/>
      <c r="AW385" s="12"/>
      <c r="AX385" s="12"/>
      <c r="AY385" s="12"/>
      <c r="AZ385" s="12"/>
      <c r="BA385" s="12"/>
    </row>
    <row r="386" spans="3:53" ht="12" x14ac:dyDescent="0.15">
      <c r="C386" s="11"/>
      <c r="D386" s="88"/>
      <c r="E386" s="11"/>
      <c r="F386" s="88"/>
      <c r="G386" s="11"/>
      <c r="H386" s="88"/>
      <c r="I386" s="11"/>
      <c r="J386" s="11"/>
      <c r="K386" s="11"/>
      <c r="L386" s="11"/>
      <c r="AQ386" s="12"/>
      <c r="AR386" s="12"/>
      <c r="AS386" s="12"/>
      <c r="AT386" s="12"/>
      <c r="AU386" s="12"/>
      <c r="AW386" s="12"/>
      <c r="AX386" s="12"/>
      <c r="AY386" s="12"/>
      <c r="AZ386" s="12"/>
      <c r="BA386" s="12"/>
    </row>
    <row r="387" spans="3:53" ht="12" x14ac:dyDescent="0.15">
      <c r="C387" s="11"/>
      <c r="D387" s="88"/>
      <c r="E387" s="11"/>
      <c r="F387" s="88"/>
      <c r="G387" s="11"/>
      <c r="H387" s="88"/>
      <c r="I387" s="11"/>
      <c r="J387" s="11"/>
      <c r="K387" s="11"/>
      <c r="L387" s="11"/>
      <c r="AQ387" s="12"/>
      <c r="AR387" s="12"/>
      <c r="AS387" s="12"/>
      <c r="AT387" s="12"/>
      <c r="AU387" s="12"/>
      <c r="AW387" s="12"/>
      <c r="AX387" s="12"/>
      <c r="AY387" s="12"/>
      <c r="AZ387" s="12"/>
      <c r="BA387" s="12"/>
    </row>
    <row r="388" spans="3:53" ht="12" x14ac:dyDescent="0.15">
      <c r="C388" s="11"/>
      <c r="D388" s="88"/>
      <c r="E388" s="11"/>
      <c r="F388" s="88"/>
      <c r="G388" s="11"/>
      <c r="H388" s="88"/>
      <c r="I388" s="11"/>
      <c r="J388" s="11"/>
      <c r="K388" s="11"/>
      <c r="L388" s="11"/>
      <c r="AQ388" s="12"/>
      <c r="AR388" s="12"/>
      <c r="AS388" s="12"/>
      <c r="AT388" s="12"/>
      <c r="AU388" s="12"/>
      <c r="AW388" s="12"/>
      <c r="AX388" s="12"/>
      <c r="AY388" s="12"/>
      <c r="AZ388" s="12"/>
      <c r="BA388" s="12"/>
    </row>
    <row r="389" spans="3:53" ht="12" x14ac:dyDescent="0.15">
      <c r="C389" s="11"/>
      <c r="D389" s="88"/>
      <c r="E389" s="11"/>
      <c r="F389" s="88"/>
      <c r="G389" s="11"/>
      <c r="H389" s="88"/>
      <c r="I389" s="11"/>
      <c r="J389" s="11"/>
      <c r="K389" s="11"/>
      <c r="L389" s="11"/>
      <c r="AQ389" s="12"/>
      <c r="AR389" s="12"/>
      <c r="AS389" s="12"/>
      <c r="AT389" s="12"/>
      <c r="AU389" s="12"/>
      <c r="AW389" s="12"/>
      <c r="AX389" s="12"/>
      <c r="AY389" s="12"/>
      <c r="AZ389" s="12"/>
      <c r="BA389" s="12"/>
    </row>
    <row r="390" spans="3:53" ht="12" x14ac:dyDescent="0.15">
      <c r="C390" s="11"/>
      <c r="D390" s="88"/>
      <c r="E390" s="11"/>
      <c r="F390" s="88"/>
      <c r="G390" s="11"/>
      <c r="H390" s="88"/>
      <c r="I390" s="11"/>
      <c r="J390" s="11"/>
      <c r="K390" s="11"/>
      <c r="L390" s="11"/>
      <c r="AQ390" s="12"/>
      <c r="AR390" s="12"/>
      <c r="AS390" s="12"/>
      <c r="AT390" s="12"/>
      <c r="AU390" s="12"/>
      <c r="AW390" s="12"/>
      <c r="AX390" s="12"/>
      <c r="AY390" s="12"/>
      <c r="AZ390" s="12"/>
      <c r="BA390" s="12"/>
    </row>
    <row r="391" spans="3:53" ht="12" x14ac:dyDescent="0.15">
      <c r="C391" s="11"/>
      <c r="D391" s="88"/>
      <c r="E391" s="11"/>
      <c r="F391" s="88"/>
      <c r="G391" s="11"/>
      <c r="H391" s="88"/>
      <c r="I391" s="11"/>
      <c r="J391" s="11"/>
      <c r="K391" s="11"/>
      <c r="L391" s="11"/>
      <c r="AQ391" s="12"/>
      <c r="AR391" s="12"/>
      <c r="AS391" s="12"/>
      <c r="AT391" s="12"/>
      <c r="AU391" s="12"/>
      <c r="AW391" s="12"/>
      <c r="AX391" s="12"/>
      <c r="AY391" s="12"/>
      <c r="AZ391" s="12"/>
      <c r="BA391" s="12"/>
    </row>
    <row r="392" spans="3:53" ht="12" x14ac:dyDescent="0.15">
      <c r="C392" s="11"/>
      <c r="D392" s="88"/>
      <c r="E392" s="11"/>
      <c r="F392" s="88"/>
      <c r="G392" s="11"/>
      <c r="H392" s="88"/>
      <c r="I392" s="11"/>
      <c r="J392" s="11"/>
      <c r="K392" s="11"/>
      <c r="L392" s="11"/>
      <c r="AQ392" s="12"/>
      <c r="AR392" s="12"/>
      <c r="AS392" s="12"/>
      <c r="AT392" s="12"/>
      <c r="AU392" s="12"/>
      <c r="AW392" s="12"/>
      <c r="AX392" s="12"/>
      <c r="AY392" s="12"/>
      <c r="AZ392" s="12"/>
      <c r="BA392" s="12"/>
    </row>
    <row r="393" spans="3:53" ht="12" x14ac:dyDescent="0.15">
      <c r="C393" s="11"/>
      <c r="D393" s="88"/>
      <c r="E393" s="11"/>
      <c r="F393" s="88"/>
      <c r="G393" s="11"/>
      <c r="H393" s="88"/>
      <c r="I393" s="11"/>
      <c r="J393" s="11"/>
      <c r="K393" s="11"/>
      <c r="L393" s="11"/>
      <c r="AQ393" s="12"/>
      <c r="AR393" s="12"/>
      <c r="AS393" s="12"/>
      <c r="AT393" s="12"/>
      <c r="AU393" s="12"/>
      <c r="AW393" s="12"/>
      <c r="AX393" s="12"/>
      <c r="AY393" s="12"/>
      <c r="AZ393" s="12"/>
      <c r="BA393" s="12"/>
    </row>
    <row r="394" spans="3:53" ht="12" x14ac:dyDescent="0.15">
      <c r="C394" s="11"/>
      <c r="D394" s="88"/>
      <c r="E394" s="11"/>
      <c r="F394" s="88"/>
      <c r="G394" s="11"/>
      <c r="H394" s="88"/>
      <c r="I394" s="11"/>
      <c r="J394" s="11"/>
      <c r="K394" s="11"/>
      <c r="L394" s="11"/>
      <c r="AQ394" s="12"/>
      <c r="AR394" s="12"/>
      <c r="AS394" s="12"/>
      <c r="AT394" s="12"/>
      <c r="AU394" s="12"/>
      <c r="AW394" s="12"/>
      <c r="AX394" s="12"/>
      <c r="AY394" s="12"/>
      <c r="AZ394" s="12"/>
      <c r="BA394" s="12"/>
    </row>
    <row r="395" spans="3:53" ht="12" x14ac:dyDescent="0.15">
      <c r="C395" s="11"/>
      <c r="D395" s="88"/>
      <c r="E395" s="11"/>
      <c r="F395" s="88"/>
      <c r="G395" s="11"/>
      <c r="H395" s="88"/>
      <c r="I395" s="11"/>
      <c r="J395" s="11"/>
      <c r="K395" s="11"/>
      <c r="L395" s="11"/>
      <c r="AQ395" s="12"/>
      <c r="AR395" s="12"/>
      <c r="AS395" s="12"/>
      <c r="AT395" s="12"/>
      <c r="AU395" s="12"/>
      <c r="AW395" s="12"/>
      <c r="AX395" s="12"/>
      <c r="AY395" s="12"/>
      <c r="AZ395" s="12"/>
      <c r="BA395" s="12"/>
    </row>
    <row r="396" spans="3:53" ht="12" x14ac:dyDescent="0.15">
      <c r="C396" s="11"/>
      <c r="D396" s="88"/>
      <c r="E396" s="11"/>
      <c r="F396" s="88"/>
      <c r="G396" s="11"/>
      <c r="H396" s="88"/>
      <c r="I396" s="11"/>
      <c r="J396" s="11"/>
      <c r="K396" s="11"/>
      <c r="L396" s="11"/>
      <c r="AQ396" s="12"/>
      <c r="AR396" s="12"/>
      <c r="AS396" s="12"/>
      <c r="AT396" s="12"/>
      <c r="AU396" s="12"/>
      <c r="AW396" s="12"/>
      <c r="AX396" s="12"/>
      <c r="AY396" s="12"/>
      <c r="AZ396" s="12"/>
      <c r="BA396" s="12"/>
    </row>
    <row r="397" spans="3:53" ht="12" x14ac:dyDescent="0.15">
      <c r="C397" s="11"/>
      <c r="D397" s="88"/>
      <c r="E397" s="11"/>
      <c r="F397" s="88"/>
      <c r="G397" s="11"/>
      <c r="H397" s="88"/>
      <c r="I397" s="11"/>
      <c r="J397" s="11"/>
      <c r="K397" s="11"/>
      <c r="L397" s="11"/>
      <c r="AQ397" s="12"/>
      <c r="AR397" s="12"/>
      <c r="AS397" s="12"/>
      <c r="AT397" s="12"/>
      <c r="AU397" s="12"/>
      <c r="AW397" s="12"/>
      <c r="AX397" s="12"/>
      <c r="AY397" s="12"/>
      <c r="AZ397" s="12"/>
      <c r="BA397" s="12"/>
    </row>
    <row r="398" spans="3:53" ht="12" x14ac:dyDescent="0.15">
      <c r="C398" s="11"/>
      <c r="D398" s="88"/>
      <c r="E398" s="11"/>
      <c r="F398" s="88"/>
      <c r="G398" s="11"/>
      <c r="H398" s="88"/>
      <c r="I398" s="11"/>
      <c r="J398" s="11"/>
      <c r="K398" s="11"/>
      <c r="L398" s="11"/>
      <c r="AQ398" s="12"/>
      <c r="AR398" s="12"/>
      <c r="AS398" s="12"/>
      <c r="AT398" s="12"/>
      <c r="AU398" s="12"/>
      <c r="AW398" s="12"/>
      <c r="AX398" s="12"/>
      <c r="AY398" s="12"/>
      <c r="AZ398" s="12"/>
      <c r="BA398" s="12"/>
    </row>
    <row r="399" spans="3:53" ht="12" x14ac:dyDescent="0.15">
      <c r="C399" s="11"/>
      <c r="D399" s="88"/>
      <c r="E399" s="11"/>
      <c r="F399" s="88"/>
      <c r="G399" s="11"/>
      <c r="H399" s="88"/>
      <c r="I399" s="11"/>
      <c r="J399" s="11"/>
      <c r="K399" s="11"/>
      <c r="L399" s="11"/>
      <c r="AQ399" s="12"/>
      <c r="AR399" s="12"/>
      <c r="AS399" s="12"/>
      <c r="AT399" s="12"/>
      <c r="AU399" s="12"/>
      <c r="AW399" s="12"/>
      <c r="AX399" s="12"/>
      <c r="AY399" s="12"/>
      <c r="AZ399" s="12"/>
      <c r="BA399" s="12"/>
    </row>
    <row r="400" spans="3:53" ht="12" x14ac:dyDescent="0.15">
      <c r="C400" s="11"/>
      <c r="D400" s="88"/>
      <c r="E400" s="11"/>
      <c r="F400" s="88"/>
      <c r="G400" s="11"/>
      <c r="H400" s="88"/>
      <c r="I400" s="11"/>
      <c r="J400" s="11"/>
      <c r="K400" s="11"/>
      <c r="L400" s="11"/>
      <c r="AQ400" s="12"/>
      <c r="AR400" s="12"/>
      <c r="AS400" s="12"/>
      <c r="AT400" s="12"/>
      <c r="AU400" s="12"/>
      <c r="AW400" s="12"/>
      <c r="AX400" s="12"/>
      <c r="AY400" s="12"/>
      <c r="AZ400" s="12"/>
      <c r="BA400" s="12"/>
    </row>
    <row r="401" spans="3:53" ht="12" x14ac:dyDescent="0.15">
      <c r="C401" s="11"/>
      <c r="D401" s="88"/>
      <c r="E401" s="11"/>
      <c r="F401" s="88"/>
      <c r="G401" s="11"/>
      <c r="H401" s="88"/>
      <c r="I401" s="11"/>
      <c r="J401" s="11"/>
      <c r="K401" s="11"/>
      <c r="L401" s="11"/>
      <c r="AQ401" s="12"/>
      <c r="AR401" s="12"/>
      <c r="AS401" s="12"/>
      <c r="AT401" s="12"/>
      <c r="AU401" s="12"/>
      <c r="AW401" s="12"/>
      <c r="AX401" s="12"/>
      <c r="AY401" s="12"/>
      <c r="AZ401" s="12"/>
      <c r="BA401" s="12"/>
    </row>
    <row r="402" spans="3:53" ht="12" x14ac:dyDescent="0.15">
      <c r="C402" s="11"/>
      <c r="D402" s="88"/>
      <c r="E402" s="11"/>
      <c r="F402" s="88"/>
      <c r="G402" s="11"/>
      <c r="H402" s="88"/>
      <c r="I402" s="11"/>
      <c r="J402" s="11"/>
      <c r="K402" s="11"/>
      <c r="L402" s="11"/>
      <c r="AQ402" s="12"/>
      <c r="AR402" s="12"/>
      <c r="AS402" s="12"/>
      <c r="AT402" s="12"/>
      <c r="AU402" s="12"/>
      <c r="AW402" s="12"/>
      <c r="AX402" s="12"/>
      <c r="AY402" s="12"/>
      <c r="AZ402" s="12"/>
      <c r="BA402" s="12"/>
    </row>
    <row r="403" spans="3:53" ht="12" x14ac:dyDescent="0.15">
      <c r="C403" s="11"/>
      <c r="D403" s="88"/>
      <c r="E403" s="11"/>
      <c r="F403" s="88"/>
      <c r="G403" s="11"/>
      <c r="H403" s="88"/>
      <c r="I403" s="11"/>
      <c r="J403" s="11"/>
      <c r="K403" s="11"/>
      <c r="L403" s="11"/>
      <c r="AQ403" s="12"/>
      <c r="AR403" s="12"/>
      <c r="AS403" s="12"/>
      <c r="AT403" s="12"/>
      <c r="AU403" s="12"/>
      <c r="AW403" s="12"/>
      <c r="AX403" s="12"/>
      <c r="AY403" s="12"/>
      <c r="AZ403" s="12"/>
      <c r="BA403" s="12"/>
    </row>
    <row r="404" spans="3:53" ht="12" x14ac:dyDescent="0.15">
      <c r="C404" s="11"/>
      <c r="D404" s="88"/>
      <c r="E404" s="11"/>
      <c r="F404" s="88"/>
      <c r="G404" s="11"/>
      <c r="H404" s="88"/>
      <c r="I404" s="11"/>
      <c r="J404" s="11"/>
      <c r="K404" s="11"/>
      <c r="L404" s="11"/>
      <c r="AQ404" s="12"/>
      <c r="AR404" s="12"/>
      <c r="AS404" s="12"/>
      <c r="AT404" s="12"/>
      <c r="AU404" s="12"/>
      <c r="AW404" s="12"/>
      <c r="AX404" s="12"/>
      <c r="AY404" s="12"/>
      <c r="AZ404" s="12"/>
      <c r="BA404" s="12"/>
    </row>
    <row r="405" spans="3:53" ht="12" x14ac:dyDescent="0.15">
      <c r="C405" s="11"/>
      <c r="D405" s="88"/>
      <c r="E405" s="11"/>
      <c r="F405" s="88"/>
      <c r="G405" s="11"/>
      <c r="H405" s="88"/>
      <c r="I405" s="11"/>
      <c r="J405" s="11"/>
      <c r="K405" s="11"/>
      <c r="L405" s="11"/>
      <c r="AQ405" s="12"/>
      <c r="AR405" s="12"/>
      <c r="AS405" s="12"/>
      <c r="AT405" s="12"/>
      <c r="AU405" s="12"/>
      <c r="AW405" s="12"/>
      <c r="AX405" s="12"/>
      <c r="AY405" s="12"/>
      <c r="AZ405" s="12"/>
      <c r="BA405" s="12"/>
    </row>
    <row r="406" spans="3:53" ht="12" x14ac:dyDescent="0.15">
      <c r="C406" s="11"/>
      <c r="D406" s="88"/>
      <c r="E406" s="11"/>
      <c r="F406" s="88"/>
      <c r="G406" s="11"/>
      <c r="H406" s="88"/>
      <c r="I406" s="11"/>
      <c r="J406" s="11"/>
      <c r="K406" s="11"/>
      <c r="L406" s="11"/>
      <c r="AQ406" s="12"/>
      <c r="AR406" s="12"/>
      <c r="AS406" s="12"/>
      <c r="AT406" s="12"/>
      <c r="AU406" s="12"/>
      <c r="AW406" s="12"/>
      <c r="AX406" s="12"/>
      <c r="AY406" s="12"/>
      <c r="AZ406" s="12"/>
      <c r="BA406" s="12"/>
    </row>
    <row r="407" spans="3:53" ht="12" x14ac:dyDescent="0.15">
      <c r="C407" s="11"/>
      <c r="D407" s="88"/>
      <c r="E407" s="11"/>
      <c r="F407" s="88"/>
      <c r="G407" s="11"/>
      <c r="H407" s="88"/>
      <c r="I407" s="11"/>
      <c r="J407" s="11"/>
      <c r="K407" s="11"/>
      <c r="L407" s="11"/>
      <c r="AQ407" s="12"/>
      <c r="AR407" s="12"/>
      <c r="AS407" s="12"/>
      <c r="AT407" s="12"/>
      <c r="AU407" s="12"/>
      <c r="AW407" s="12"/>
      <c r="AX407" s="12"/>
      <c r="AY407" s="12"/>
      <c r="AZ407" s="12"/>
      <c r="BA407" s="12"/>
    </row>
    <row r="408" spans="3:53" ht="12" x14ac:dyDescent="0.15">
      <c r="C408" s="11"/>
      <c r="D408" s="88"/>
      <c r="E408" s="11"/>
      <c r="F408" s="88"/>
      <c r="G408" s="11"/>
      <c r="H408" s="88"/>
      <c r="I408" s="11"/>
      <c r="J408" s="11"/>
      <c r="K408" s="11"/>
      <c r="L408" s="11"/>
      <c r="AQ408" s="12"/>
      <c r="AR408" s="12"/>
      <c r="AS408" s="12"/>
      <c r="AT408" s="12"/>
      <c r="AU408" s="12"/>
      <c r="AW408" s="12"/>
      <c r="AX408" s="12"/>
      <c r="AY408" s="12"/>
      <c r="AZ408" s="12"/>
      <c r="BA408" s="12"/>
    </row>
    <row r="409" spans="3:53" ht="12" x14ac:dyDescent="0.15">
      <c r="C409" s="11"/>
      <c r="D409" s="88"/>
      <c r="E409" s="11"/>
      <c r="F409" s="88"/>
      <c r="G409" s="11"/>
      <c r="H409" s="88"/>
      <c r="I409" s="11"/>
      <c r="J409" s="11"/>
      <c r="K409" s="11"/>
      <c r="L409" s="11"/>
      <c r="AQ409" s="12"/>
      <c r="AR409" s="12"/>
      <c r="AS409" s="12"/>
      <c r="AT409" s="12"/>
      <c r="AU409" s="12"/>
      <c r="AW409" s="12"/>
      <c r="AX409" s="12"/>
      <c r="AY409" s="12"/>
      <c r="AZ409" s="12"/>
      <c r="BA409" s="12"/>
    </row>
    <row r="410" spans="3:53" ht="12" x14ac:dyDescent="0.15">
      <c r="C410" s="11"/>
      <c r="D410" s="88"/>
      <c r="E410" s="11"/>
      <c r="F410" s="88"/>
      <c r="G410" s="11"/>
      <c r="H410" s="88"/>
      <c r="I410" s="11"/>
      <c r="J410" s="11"/>
      <c r="K410" s="11"/>
      <c r="L410" s="11"/>
      <c r="AQ410" s="12"/>
      <c r="AR410" s="12"/>
      <c r="AS410" s="12"/>
      <c r="AT410" s="12"/>
      <c r="AU410" s="12"/>
      <c r="AW410" s="12"/>
      <c r="AX410" s="12"/>
      <c r="AY410" s="12"/>
      <c r="AZ410" s="12"/>
      <c r="BA410" s="12"/>
    </row>
    <row r="411" spans="3:53" ht="12" x14ac:dyDescent="0.15">
      <c r="C411" s="11"/>
      <c r="D411" s="88"/>
      <c r="E411" s="11"/>
      <c r="F411" s="88"/>
      <c r="G411" s="11"/>
      <c r="H411" s="88"/>
      <c r="I411" s="11"/>
      <c r="J411" s="11"/>
      <c r="K411" s="11"/>
      <c r="L411" s="11"/>
      <c r="AQ411" s="12"/>
      <c r="AR411" s="12"/>
      <c r="AS411" s="12"/>
      <c r="AT411" s="12"/>
      <c r="AU411" s="12"/>
      <c r="AW411" s="12"/>
      <c r="AX411" s="12"/>
      <c r="AY411" s="12"/>
      <c r="AZ411" s="12"/>
      <c r="BA411" s="12"/>
    </row>
    <row r="412" spans="3:53" ht="12" x14ac:dyDescent="0.15">
      <c r="C412" s="11"/>
      <c r="D412" s="88"/>
      <c r="E412" s="11"/>
      <c r="F412" s="88"/>
      <c r="G412" s="11"/>
      <c r="H412" s="88"/>
      <c r="I412" s="11"/>
      <c r="J412" s="11"/>
      <c r="K412" s="11"/>
      <c r="L412" s="11"/>
      <c r="AQ412" s="12"/>
      <c r="AR412" s="12"/>
      <c r="AS412" s="12"/>
      <c r="AT412" s="12"/>
      <c r="AU412" s="12"/>
      <c r="AW412" s="12"/>
      <c r="AX412" s="12"/>
      <c r="AY412" s="12"/>
      <c r="AZ412" s="12"/>
      <c r="BA412" s="12"/>
    </row>
    <row r="413" spans="3:53" ht="12" x14ac:dyDescent="0.15">
      <c r="C413" s="11"/>
      <c r="D413" s="88"/>
      <c r="E413" s="11"/>
      <c r="F413" s="88"/>
      <c r="G413" s="11"/>
      <c r="H413" s="88"/>
      <c r="I413" s="11"/>
      <c r="J413" s="11"/>
      <c r="K413" s="11"/>
      <c r="L413" s="11"/>
      <c r="AQ413" s="12"/>
      <c r="AR413" s="12"/>
      <c r="AS413" s="12"/>
      <c r="AT413" s="12"/>
      <c r="AU413" s="12"/>
      <c r="AW413" s="12"/>
      <c r="AX413" s="12"/>
      <c r="AY413" s="12"/>
      <c r="AZ413" s="12"/>
      <c r="BA413" s="12"/>
    </row>
    <row r="414" spans="3:53" ht="12" x14ac:dyDescent="0.15">
      <c r="C414" s="11"/>
      <c r="D414" s="88"/>
      <c r="E414" s="11"/>
      <c r="F414" s="88"/>
      <c r="G414" s="11"/>
      <c r="H414" s="88"/>
      <c r="I414" s="11"/>
      <c r="J414" s="11"/>
      <c r="K414" s="11"/>
      <c r="L414" s="11"/>
      <c r="AQ414" s="12"/>
      <c r="AR414" s="12"/>
      <c r="AS414" s="12"/>
      <c r="AT414" s="12"/>
      <c r="AU414" s="12"/>
      <c r="AW414" s="12"/>
      <c r="AX414" s="12"/>
      <c r="AY414" s="12"/>
      <c r="AZ414" s="12"/>
      <c r="BA414" s="12"/>
    </row>
    <row r="415" spans="3:53" ht="12" x14ac:dyDescent="0.15">
      <c r="C415" s="11"/>
      <c r="D415" s="88"/>
      <c r="E415" s="11"/>
      <c r="F415" s="88"/>
      <c r="G415" s="11"/>
      <c r="H415" s="88"/>
      <c r="I415" s="11"/>
      <c r="J415" s="11"/>
      <c r="K415" s="11"/>
      <c r="L415" s="11"/>
      <c r="AQ415" s="12"/>
      <c r="AR415" s="12"/>
      <c r="AS415" s="12"/>
      <c r="AT415" s="12"/>
      <c r="AU415" s="12"/>
      <c r="AW415" s="12"/>
      <c r="AX415" s="12"/>
      <c r="AY415" s="12"/>
      <c r="AZ415" s="12"/>
      <c r="BA415" s="12"/>
    </row>
    <row r="416" spans="3:53" ht="12" x14ac:dyDescent="0.15">
      <c r="C416" s="11"/>
      <c r="D416" s="88"/>
      <c r="E416" s="11"/>
      <c r="F416" s="88"/>
      <c r="G416" s="11"/>
      <c r="H416" s="88"/>
      <c r="I416" s="11"/>
      <c r="J416" s="11"/>
      <c r="K416" s="11"/>
      <c r="L416" s="11"/>
      <c r="AQ416" s="12"/>
      <c r="AR416" s="12"/>
      <c r="AS416" s="12"/>
      <c r="AT416" s="12"/>
      <c r="AU416" s="12"/>
      <c r="AW416" s="12"/>
      <c r="AX416" s="12"/>
      <c r="AY416" s="12"/>
      <c r="AZ416" s="12"/>
      <c r="BA416" s="12"/>
    </row>
    <row r="417" spans="3:53" ht="12" x14ac:dyDescent="0.15">
      <c r="C417" s="11"/>
      <c r="D417" s="88"/>
      <c r="E417" s="11"/>
      <c r="F417" s="88"/>
      <c r="G417" s="11"/>
      <c r="H417" s="88"/>
      <c r="I417" s="11"/>
      <c r="J417" s="11"/>
      <c r="K417" s="11"/>
      <c r="L417" s="11"/>
      <c r="AQ417" s="12"/>
      <c r="AR417" s="12"/>
      <c r="AS417" s="12"/>
      <c r="AT417" s="12"/>
      <c r="AU417" s="12"/>
      <c r="AW417" s="12"/>
      <c r="AX417" s="12"/>
      <c r="AY417" s="12"/>
      <c r="AZ417" s="12"/>
      <c r="BA417" s="12"/>
    </row>
    <row r="418" spans="3:53" ht="12" x14ac:dyDescent="0.15">
      <c r="C418" s="11"/>
      <c r="D418" s="88"/>
      <c r="E418" s="11"/>
      <c r="F418" s="88"/>
      <c r="G418" s="11"/>
      <c r="H418" s="88"/>
      <c r="I418" s="11"/>
      <c r="J418" s="11"/>
      <c r="K418" s="11"/>
      <c r="L418" s="11"/>
      <c r="AQ418" s="12"/>
      <c r="AR418" s="12"/>
      <c r="AS418" s="12"/>
      <c r="AT418" s="12"/>
      <c r="AU418" s="12"/>
      <c r="AW418" s="12"/>
      <c r="AX418" s="12"/>
      <c r="AY418" s="12"/>
      <c r="AZ418" s="12"/>
      <c r="BA418" s="12"/>
    </row>
    <row r="419" spans="3:53" ht="12" x14ac:dyDescent="0.15">
      <c r="C419" s="11"/>
      <c r="D419" s="88"/>
      <c r="E419" s="11"/>
      <c r="F419" s="88"/>
      <c r="G419" s="11"/>
      <c r="H419" s="88"/>
      <c r="I419" s="11"/>
      <c r="J419" s="11"/>
      <c r="K419" s="11"/>
      <c r="L419" s="11"/>
      <c r="AQ419" s="12"/>
      <c r="AR419" s="12"/>
      <c r="AS419" s="12"/>
      <c r="AT419" s="12"/>
      <c r="AU419" s="12"/>
      <c r="AW419" s="12"/>
      <c r="AX419" s="12"/>
      <c r="AY419" s="12"/>
      <c r="AZ419" s="12"/>
      <c r="BA419" s="12"/>
    </row>
    <row r="420" spans="3:53" ht="12" x14ac:dyDescent="0.15">
      <c r="C420" s="11"/>
      <c r="D420" s="88"/>
      <c r="E420" s="11"/>
      <c r="F420" s="88"/>
      <c r="G420" s="11"/>
      <c r="H420" s="88"/>
      <c r="I420" s="11"/>
      <c r="J420" s="11"/>
      <c r="K420" s="11"/>
      <c r="L420" s="11"/>
      <c r="AQ420" s="12"/>
      <c r="AR420" s="12"/>
      <c r="AS420" s="12"/>
      <c r="AT420" s="12"/>
      <c r="AU420" s="12"/>
      <c r="AW420" s="12"/>
      <c r="AX420" s="12"/>
      <c r="AY420" s="12"/>
      <c r="AZ420" s="12"/>
      <c r="BA420" s="12"/>
    </row>
    <row r="421" spans="3:53" ht="12" x14ac:dyDescent="0.15">
      <c r="C421" s="11"/>
      <c r="D421" s="88"/>
      <c r="E421" s="11"/>
      <c r="F421" s="88"/>
      <c r="G421" s="11"/>
      <c r="H421" s="88"/>
      <c r="I421" s="11"/>
      <c r="J421" s="11"/>
      <c r="K421" s="11"/>
      <c r="L421" s="11"/>
      <c r="AQ421" s="12"/>
      <c r="AR421" s="12"/>
      <c r="AS421" s="12"/>
      <c r="AT421" s="12"/>
      <c r="AU421" s="12"/>
      <c r="AW421" s="12"/>
      <c r="AX421" s="12"/>
      <c r="AY421" s="12"/>
      <c r="AZ421" s="12"/>
      <c r="BA421" s="12"/>
    </row>
    <row r="422" spans="3:53" ht="12" x14ac:dyDescent="0.15">
      <c r="C422" s="11"/>
      <c r="D422" s="88"/>
      <c r="E422" s="11"/>
      <c r="F422" s="88"/>
      <c r="G422" s="11"/>
      <c r="H422" s="88"/>
      <c r="I422" s="11"/>
      <c r="J422" s="11"/>
      <c r="K422" s="11"/>
      <c r="L422" s="11"/>
      <c r="AQ422" s="12"/>
      <c r="AR422" s="12"/>
      <c r="AS422" s="12"/>
      <c r="AT422" s="12"/>
      <c r="AU422" s="12"/>
      <c r="AW422" s="12"/>
      <c r="AX422" s="12"/>
      <c r="AY422" s="12"/>
      <c r="AZ422" s="12"/>
      <c r="BA422" s="12"/>
    </row>
    <row r="423" spans="3:53" ht="12" x14ac:dyDescent="0.15">
      <c r="C423" s="11"/>
      <c r="D423" s="88"/>
      <c r="E423" s="11"/>
      <c r="F423" s="88"/>
      <c r="G423" s="11"/>
      <c r="H423" s="88"/>
      <c r="I423" s="11"/>
      <c r="J423" s="11"/>
      <c r="K423" s="11"/>
      <c r="L423" s="11"/>
      <c r="AQ423" s="12"/>
      <c r="AR423" s="12"/>
      <c r="AS423" s="12"/>
      <c r="AT423" s="12"/>
      <c r="AU423" s="12"/>
      <c r="AW423" s="12"/>
      <c r="AX423" s="12"/>
      <c r="AY423" s="12"/>
      <c r="AZ423" s="12"/>
      <c r="BA423" s="12"/>
    </row>
    <row r="424" spans="3:53" ht="12" x14ac:dyDescent="0.15">
      <c r="C424" s="11"/>
      <c r="D424" s="88"/>
      <c r="E424" s="11"/>
      <c r="F424" s="88"/>
      <c r="G424" s="11"/>
      <c r="H424" s="88"/>
      <c r="I424" s="11"/>
      <c r="J424" s="11"/>
      <c r="K424" s="11"/>
      <c r="L424" s="11"/>
      <c r="AQ424" s="12"/>
      <c r="AR424" s="12"/>
      <c r="AS424" s="12"/>
      <c r="AT424" s="12"/>
      <c r="AU424" s="12"/>
      <c r="AW424" s="12"/>
      <c r="AX424" s="12"/>
      <c r="AY424" s="12"/>
      <c r="AZ424" s="12"/>
      <c r="BA424" s="12"/>
    </row>
    <row r="425" spans="3:53" ht="12" x14ac:dyDescent="0.15">
      <c r="C425" s="11"/>
      <c r="D425" s="88"/>
      <c r="E425" s="11"/>
      <c r="F425" s="88"/>
      <c r="G425" s="11"/>
      <c r="H425" s="88"/>
      <c r="I425" s="11"/>
      <c r="J425" s="11"/>
      <c r="K425" s="11"/>
      <c r="L425" s="11"/>
      <c r="AQ425" s="12"/>
      <c r="AR425" s="12"/>
      <c r="AS425" s="12"/>
      <c r="AT425" s="12"/>
      <c r="AU425" s="12"/>
      <c r="AW425" s="12"/>
      <c r="AX425" s="12"/>
      <c r="AY425" s="12"/>
      <c r="AZ425" s="12"/>
      <c r="BA425" s="12"/>
    </row>
    <row r="426" spans="3:53" ht="12" x14ac:dyDescent="0.15">
      <c r="C426" s="11"/>
      <c r="D426" s="88"/>
      <c r="E426" s="11"/>
      <c r="F426" s="88"/>
      <c r="G426" s="11"/>
      <c r="H426" s="88"/>
      <c r="I426" s="11"/>
      <c r="J426" s="11"/>
      <c r="K426" s="11"/>
      <c r="L426" s="11"/>
      <c r="AQ426" s="12"/>
      <c r="AR426" s="12"/>
      <c r="AS426" s="12"/>
      <c r="AT426" s="12"/>
      <c r="AU426" s="12"/>
      <c r="AW426" s="12"/>
      <c r="AX426" s="12"/>
      <c r="AY426" s="12"/>
      <c r="AZ426" s="12"/>
      <c r="BA426" s="12"/>
    </row>
    <row r="427" spans="3:53" ht="12" x14ac:dyDescent="0.15">
      <c r="C427" s="11"/>
      <c r="D427" s="88"/>
      <c r="E427" s="11"/>
      <c r="F427" s="88"/>
      <c r="G427" s="11"/>
      <c r="H427" s="88"/>
      <c r="I427" s="11"/>
      <c r="J427" s="11"/>
      <c r="K427" s="11"/>
      <c r="L427" s="11"/>
      <c r="AQ427" s="12"/>
      <c r="AR427" s="12"/>
      <c r="AS427" s="12"/>
      <c r="AT427" s="12"/>
      <c r="AU427" s="12"/>
      <c r="AW427" s="12"/>
      <c r="AX427" s="12"/>
      <c r="AY427" s="12"/>
      <c r="AZ427" s="12"/>
      <c r="BA427" s="12"/>
    </row>
    <row r="428" spans="3:53" ht="12" x14ac:dyDescent="0.15">
      <c r="C428" s="11"/>
      <c r="D428" s="88"/>
      <c r="E428" s="11"/>
      <c r="F428" s="88"/>
      <c r="G428" s="11"/>
      <c r="H428" s="88"/>
      <c r="I428" s="11"/>
      <c r="J428" s="11"/>
      <c r="K428" s="11"/>
      <c r="L428" s="11"/>
      <c r="AQ428" s="12"/>
      <c r="AR428" s="12"/>
      <c r="AS428" s="12"/>
      <c r="AT428" s="12"/>
      <c r="AU428" s="12"/>
      <c r="AW428" s="12"/>
      <c r="AX428" s="12"/>
      <c r="AY428" s="12"/>
      <c r="AZ428" s="12"/>
      <c r="BA428" s="12"/>
    </row>
    <row r="429" spans="3:53" ht="12" x14ac:dyDescent="0.15">
      <c r="C429" s="11"/>
      <c r="D429" s="88"/>
      <c r="E429" s="11"/>
      <c r="F429" s="88"/>
      <c r="G429" s="11"/>
      <c r="H429" s="88"/>
      <c r="I429" s="11"/>
      <c r="J429" s="11"/>
      <c r="K429" s="11"/>
      <c r="L429" s="11"/>
      <c r="AQ429" s="12"/>
      <c r="AR429" s="12"/>
      <c r="AS429" s="12"/>
      <c r="AT429" s="12"/>
      <c r="AU429" s="12"/>
      <c r="AW429" s="12"/>
      <c r="AX429" s="12"/>
      <c r="AY429" s="12"/>
      <c r="AZ429" s="12"/>
      <c r="BA429" s="12"/>
    </row>
    <row r="430" spans="3:53" ht="12" x14ac:dyDescent="0.15">
      <c r="C430" s="11"/>
      <c r="D430" s="88"/>
      <c r="E430" s="11"/>
      <c r="F430" s="88"/>
      <c r="G430" s="11"/>
      <c r="H430" s="88"/>
      <c r="I430" s="11"/>
      <c r="J430" s="11"/>
      <c r="K430" s="11"/>
      <c r="L430" s="11"/>
      <c r="AQ430" s="12"/>
      <c r="AR430" s="12"/>
      <c r="AS430" s="12"/>
      <c r="AT430" s="12"/>
      <c r="AU430" s="12"/>
      <c r="AW430" s="12"/>
      <c r="AX430" s="12"/>
      <c r="AY430" s="12"/>
      <c r="AZ430" s="12"/>
      <c r="BA430" s="12"/>
    </row>
    <row r="431" spans="3:53" ht="12" x14ac:dyDescent="0.15">
      <c r="C431" s="11"/>
      <c r="D431" s="88"/>
      <c r="E431" s="11"/>
      <c r="F431" s="88"/>
      <c r="G431" s="11"/>
      <c r="H431" s="88"/>
      <c r="I431" s="11"/>
      <c r="J431" s="11"/>
      <c r="K431" s="11"/>
      <c r="L431" s="11"/>
      <c r="AQ431" s="12"/>
      <c r="AR431" s="12"/>
      <c r="AS431" s="12"/>
      <c r="AT431" s="12"/>
      <c r="AU431" s="12"/>
      <c r="AW431" s="12"/>
      <c r="AX431" s="12"/>
      <c r="AY431" s="12"/>
      <c r="AZ431" s="12"/>
      <c r="BA431" s="12"/>
    </row>
    <row r="432" spans="3:53" ht="12" x14ac:dyDescent="0.15">
      <c r="C432" s="11"/>
      <c r="D432" s="88"/>
      <c r="E432" s="11"/>
      <c r="F432" s="88"/>
      <c r="G432" s="11"/>
      <c r="H432" s="88"/>
      <c r="I432" s="11"/>
      <c r="J432" s="11"/>
      <c r="K432" s="11"/>
      <c r="L432" s="11"/>
      <c r="AQ432" s="12"/>
      <c r="AR432" s="12"/>
      <c r="AS432" s="12"/>
      <c r="AT432" s="12"/>
      <c r="AU432" s="12"/>
      <c r="AW432" s="12"/>
      <c r="AX432" s="12"/>
      <c r="AY432" s="12"/>
      <c r="AZ432" s="12"/>
      <c r="BA432" s="12"/>
    </row>
    <row r="433" spans="3:53" ht="12" x14ac:dyDescent="0.15">
      <c r="C433" s="11"/>
      <c r="D433" s="88"/>
      <c r="E433" s="11"/>
      <c r="F433" s="88"/>
      <c r="G433" s="11"/>
      <c r="H433" s="88"/>
      <c r="I433" s="11"/>
      <c r="J433" s="11"/>
      <c r="K433" s="11"/>
      <c r="L433" s="11"/>
      <c r="AQ433" s="12"/>
      <c r="AR433" s="12"/>
      <c r="AS433" s="12"/>
      <c r="AT433" s="12"/>
      <c r="AU433" s="12"/>
      <c r="AW433" s="12"/>
      <c r="AX433" s="12"/>
      <c r="AY433" s="12"/>
      <c r="AZ433" s="12"/>
      <c r="BA433" s="12"/>
    </row>
    <row r="434" spans="3:53" ht="12" x14ac:dyDescent="0.15">
      <c r="C434" s="11"/>
      <c r="D434" s="88"/>
      <c r="E434" s="11"/>
      <c r="F434" s="88"/>
      <c r="G434" s="11"/>
      <c r="H434" s="88"/>
      <c r="I434" s="11"/>
      <c r="J434" s="11"/>
      <c r="K434" s="11"/>
      <c r="L434" s="11"/>
      <c r="AQ434" s="12"/>
      <c r="AR434" s="12"/>
      <c r="AS434" s="12"/>
      <c r="AT434" s="12"/>
      <c r="AU434" s="12"/>
      <c r="AW434" s="12"/>
      <c r="AX434" s="12"/>
      <c r="AY434" s="12"/>
      <c r="AZ434" s="12"/>
      <c r="BA434" s="12"/>
    </row>
    <row r="435" spans="3:53" ht="12" x14ac:dyDescent="0.15">
      <c r="C435" s="11"/>
      <c r="D435" s="88"/>
      <c r="E435" s="11"/>
      <c r="F435" s="88"/>
      <c r="G435" s="11"/>
      <c r="H435" s="88"/>
      <c r="I435" s="11"/>
      <c r="J435" s="11"/>
      <c r="K435" s="11"/>
      <c r="L435" s="11"/>
      <c r="AQ435" s="12"/>
      <c r="AR435" s="12"/>
      <c r="AS435" s="12"/>
      <c r="AT435" s="12"/>
      <c r="AU435" s="12"/>
      <c r="AW435" s="12"/>
      <c r="AX435" s="12"/>
      <c r="AY435" s="12"/>
      <c r="AZ435" s="12"/>
      <c r="BA435" s="12"/>
    </row>
    <row r="436" spans="3:53" ht="12" x14ac:dyDescent="0.15">
      <c r="C436" s="11"/>
      <c r="D436" s="88"/>
      <c r="E436" s="11"/>
      <c r="F436" s="88"/>
      <c r="G436" s="11"/>
      <c r="H436" s="88"/>
      <c r="I436" s="11"/>
      <c r="J436" s="11"/>
      <c r="K436" s="11"/>
      <c r="L436" s="11"/>
      <c r="AQ436" s="12"/>
      <c r="AR436" s="12"/>
      <c r="AS436" s="12"/>
      <c r="AT436" s="12"/>
      <c r="AU436" s="12"/>
      <c r="AW436" s="12"/>
      <c r="AX436" s="12"/>
      <c r="AY436" s="12"/>
      <c r="AZ436" s="12"/>
      <c r="BA436" s="12"/>
    </row>
    <row r="437" spans="3:53" ht="12" x14ac:dyDescent="0.15">
      <c r="C437" s="11"/>
      <c r="D437" s="88"/>
      <c r="E437" s="11"/>
      <c r="F437" s="88"/>
      <c r="G437" s="11"/>
      <c r="H437" s="88"/>
      <c r="I437" s="11"/>
      <c r="J437" s="11"/>
      <c r="K437" s="11"/>
      <c r="L437" s="11"/>
      <c r="AQ437" s="12"/>
      <c r="AR437" s="12"/>
      <c r="AS437" s="12"/>
      <c r="AT437" s="12"/>
      <c r="AU437" s="12"/>
      <c r="AW437" s="12"/>
      <c r="AX437" s="12"/>
      <c r="AY437" s="12"/>
      <c r="AZ437" s="12"/>
      <c r="BA437" s="12"/>
    </row>
    <row r="438" spans="3:53" ht="12" x14ac:dyDescent="0.15">
      <c r="C438" s="11"/>
      <c r="D438" s="88"/>
      <c r="E438" s="11"/>
      <c r="F438" s="88"/>
      <c r="G438" s="11"/>
      <c r="H438" s="88"/>
      <c r="I438" s="11"/>
      <c r="J438" s="11"/>
      <c r="K438" s="11"/>
      <c r="L438" s="11"/>
      <c r="AQ438" s="12"/>
      <c r="AR438" s="12"/>
      <c r="AS438" s="12"/>
      <c r="AT438" s="12"/>
      <c r="AU438" s="12"/>
      <c r="AW438" s="12"/>
      <c r="AX438" s="12"/>
      <c r="AY438" s="12"/>
      <c r="AZ438" s="12"/>
      <c r="BA438" s="12"/>
    </row>
    <row r="439" spans="3:53" ht="12" x14ac:dyDescent="0.15">
      <c r="C439" s="11"/>
      <c r="D439" s="88"/>
      <c r="E439" s="11"/>
      <c r="F439" s="88"/>
      <c r="G439" s="11"/>
      <c r="H439" s="88"/>
      <c r="I439" s="11"/>
      <c r="J439" s="11"/>
      <c r="K439" s="11"/>
      <c r="L439" s="11"/>
      <c r="AQ439" s="12"/>
      <c r="AR439" s="12"/>
      <c r="AS439" s="12"/>
      <c r="AT439" s="12"/>
      <c r="AU439" s="12"/>
      <c r="AW439" s="12"/>
      <c r="AX439" s="12"/>
      <c r="AY439" s="12"/>
      <c r="AZ439" s="12"/>
      <c r="BA439" s="12"/>
    </row>
    <row r="440" spans="3:53" ht="12" x14ac:dyDescent="0.15">
      <c r="C440" s="11"/>
      <c r="D440" s="88"/>
      <c r="E440" s="11"/>
      <c r="F440" s="88"/>
      <c r="G440" s="11"/>
      <c r="H440" s="88"/>
      <c r="I440" s="11"/>
      <c r="J440" s="11"/>
      <c r="K440" s="11"/>
      <c r="L440" s="11"/>
      <c r="AQ440" s="12"/>
      <c r="AR440" s="12"/>
      <c r="AS440" s="12"/>
      <c r="AT440" s="12"/>
      <c r="AU440" s="12"/>
      <c r="AW440" s="12"/>
      <c r="AX440" s="12"/>
      <c r="AY440" s="12"/>
      <c r="AZ440" s="12"/>
      <c r="BA440" s="12"/>
    </row>
    <row r="441" spans="3:53" ht="12" x14ac:dyDescent="0.15">
      <c r="C441" s="11"/>
      <c r="D441" s="88"/>
      <c r="E441" s="11"/>
      <c r="F441" s="88"/>
      <c r="G441" s="11"/>
      <c r="H441" s="88"/>
      <c r="I441" s="11"/>
      <c r="J441" s="11"/>
      <c r="K441" s="11"/>
      <c r="L441" s="11"/>
      <c r="AQ441" s="12"/>
      <c r="AR441" s="12"/>
      <c r="AS441" s="12"/>
      <c r="AT441" s="12"/>
      <c r="AU441" s="12"/>
      <c r="AW441" s="12"/>
      <c r="AX441" s="12"/>
      <c r="AY441" s="12"/>
      <c r="AZ441" s="12"/>
      <c r="BA441" s="12"/>
    </row>
    <row r="442" spans="3:53" ht="12" x14ac:dyDescent="0.15">
      <c r="C442" s="11"/>
      <c r="D442" s="88"/>
      <c r="E442" s="11"/>
      <c r="F442" s="88"/>
      <c r="G442" s="11"/>
      <c r="H442" s="88"/>
      <c r="I442" s="11"/>
      <c r="J442" s="11"/>
      <c r="K442" s="11"/>
      <c r="L442" s="11"/>
      <c r="AQ442" s="12"/>
      <c r="AR442" s="12"/>
      <c r="AS442" s="12"/>
      <c r="AT442" s="12"/>
      <c r="AU442" s="12"/>
      <c r="AW442" s="12"/>
      <c r="AX442" s="12"/>
      <c r="AY442" s="12"/>
      <c r="AZ442" s="12"/>
      <c r="BA442" s="12"/>
    </row>
    <row r="443" spans="3:53" ht="12" x14ac:dyDescent="0.15">
      <c r="C443" s="11"/>
      <c r="D443" s="88"/>
      <c r="E443" s="11"/>
      <c r="F443" s="88"/>
      <c r="G443" s="11"/>
      <c r="H443" s="88"/>
      <c r="I443" s="11"/>
      <c r="J443" s="11"/>
      <c r="K443" s="11"/>
      <c r="L443" s="11"/>
      <c r="AQ443" s="12"/>
      <c r="AR443" s="12"/>
      <c r="AS443" s="12"/>
      <c r="AT443" s="12"/>
      <c r="AU443" s="12"/>
      <c r="AW443" s="12"/>
      <c r="AX443" s="12"/>
      <c r="AY443" s="12"/>
      <c r="AZ443" s="12"/>
      <c r="BA443" s="12"/>
    </row>
    <row r="444" spans="3:53" ht="12" x14ac:dyDescent="0.15">
      <c r="C444" s="11"/>
      <c r="D444" s="88"/>
      <c r="E444" s="11"/>
      <c r="F444" s="88"/>
      <c r="G444" s="11"/>
      <c r="H444" s="88"/>
      <c r="I444" s="11"/>
      <c r="J444" s="11"/>
      <c r="K444" s="11"/>
      <c r="L444" s="11"/>
      <c r="AQ444" s="12"/>
      <c r="AR444" s="12"/>
      <c r="AS444" s="12"/>
      <c r="AT444" s="12"/>
      <c r="AU444" s="12"/>
      <c r="AW444" s="12"/>
      <c r="AX444" s="12"/>
      <c r="AY444" s="12"/>
      <c r="AZ444" s="12"/>
      <c r="BA444" s="12"/>
    </row>
    <row r="445" spans="3:53" ht="12" x14ac:dyDescent="0.15">
      <c r="C445" s="11"/>
      <c r="D445" s="88"/>
      <c r="E445" s="11"/>
      <c r="F445" s="88"/>
      <c r="G445" s="11"/>
      <c r="H445" s="88"/>
      <c r="I445" s="11"/>
      <c r="J445" s="11"/>
      <c r="K445" s="11"/>
      <c r="L445" s="11"/>
      <c r="AQ445" s="12"/>
      <c r="AR445" s="12"/>
      <c r="AS445" s="12"/>
      <c r="AT445" s="12"/>
      <c r="AU445" s="12"/>
      <c r="AW445" s="12"/>
      <c r="AX445" s="12"/>
      <c r="AY445" s="12"/>
      <c r="AZ445" s="12"/>
      <c r="BA445" s="12"/>
    </row>
    <row r="446" spans="3:53" ht="12" x14ac:dyDescent="0.15">
      <c r="C446" s="11"/>
      <c r="D446" s="88"/>
      <c r="E446" s="11"/>
      <c r="F446" s="88"/>
      <c r="G446" s="11"/>
      <c r="H446" s="88"/>
      <c r="I446" s="11"/>
      <c r="J446" s="11"/>
      <c r="K446" s="11"/>
      <c r="L446" s="11"/>
      <c r="AQ446" s="12"/>
      <c r="AR446" s="12"/>
      <c r="AS446" s="12"/>
      <c r="AT446" s="12"/>
      <c r="AU446" s="12"/>
      <c r="AW446" s="12"/>
      <c r="AX446" s="12"/>
      <c r="AY446" s="12"/>
      <c r="AZ446" s="12"/>
      <c r="BA446" s="12"/>
    </row>
    <row r="447" spans="3:53" ht="12" x14ac:dyDescent="0.15">
      <c r="C447" s="11"/>
      <c r="D447" s="88"/>
      <c r="E447" s="11"/>
      <c r="F447" s="88"/>
      <c r="G447" s="11"/>
      <c r="H447" s="88"/>
      <c r="I447" s="11"/>
      <c r="J447" s="11"/>
      <c r="K447" s="11"/>
      <c r="L447" s="11"/>
      <c r="AQ447" s="12"/>
      <c r="AR447" s="12"/>
      <c r="AS447" s="12"/>
      <c r="AT447" s="12"/>
      <c r="AU447" s="12"/>
      <c r="AW447" s="12"/>
      <c r="AX447" s="12"/>
      <c r="AY447" s="12"/>
      <c r="AZ447" s="12"/>
      <c r="BA447" s="12"/>
    </row>
    <row r="448" spans="3:53" ht="12" x14ac:dyDescent="0.15">
      <c r="C448" s="11"/>
      <c r="D448" s="88"/>
      <c r="E448" s="11"/>
      <c r="F448" s="88"/>
      <c r="G448" s="11"/>
      <c r="H448" s="88"/>
      <c r="I448" s="11"/>
      <c r="J448" s="11"/>
      <c r="K448" s="11"/>
      <c r="L448" s="11"/>
      <c r="AQ448" s="12"/>
      <c r="AR448" s="12"/>
      <c r="AS448" s="12"/>
      <c r="AT448" s="12"/>
      <c r="AU448" s="12"/>
      <c r="AW448" s="12"/>
      <c r="AX448" s="12"/>
      <c r="AY448" s="12"/>
      <c r="AZ448" s="12"/>
      <c r="BA448" s="12"/>
    </row>
    <row r="449" spans="3:53" ht="12" x14ac:dyDescent="0.15">
      <c r="C449" s="11"/>
      <c r="D449" s="88"/>
      <c r="E449" s="11"/>
      <c r="F449" s="88"/>
      <c r="G449" s="11"/>
      <c r="H449" s="88"/>
      <c r="I449" s="11"/>
      <c r="J449" s="11"/>
      <c r="K449" s="11"/>
      <c r="L449" s="11"/>
      <c r="AQ449" s="12"/>
      <c r="AR449" s="12"/>
      <c r="AS449" s="12"/>
      <c r="AT449" s="12"/>
      <c r="AU449" s="12"/>
      <c r="AW449" s="12"/>
      <c r="AX449" s="12"/>
      <c r="AY449" s="12"/>
      <c r="AZ449" s="12"/>
      <c r="BA449" s="12"/>
    </row>
    <row r="450" spans="3:53" ht="12" x14ac:dyDescent="0.15">
      <c r="C450" s="11"/>
      <c r="D450" s="88"/>
      <c r="E450" s="11"/>
      <c r="F450" s="88"/>
      <c r="G450" s="11"/>
      <c r="H450" s="88"/>
      <c r="I450" s="11"/>
      <c r="J450" s="11"/>
      <c r="K450" s="11"/>
      <c r="L450" s="11"/>
      <c r="AQ450" s="12"/>
      <c r="AR450" s="12"/>
      <c r="AS450" s="12"/>
      <c r="AT450" s="12"/>
      <c r="AU450" s="12"/>
      <c r="AW450" s="12"/>
      <c r="AX450" s="12"/>
      <c r="AY450" s="12"/>
      <c r="AZ450" s="12"/>
      <c r="BA450" s="12"/>
    </row>
    <row r="451" spans="3:53" ht="12" x14ac:dyDescent="0.15">
      <c r="C451" s="11"/>
      <c r="D451" s="88"/>
      <c r="E451" s="11"/>
      <c r="F451" s="88"/>
      <c r="G451" s="11"/>
      <c r="H451" s="88"/>
      <c r="I451" s="11"/>
      <c r="J451" s="11"/>
      <c r="K451" s="11"/>
      <c r="L451" s="11"/>
      <c r="AQ451" s="12"/>
      <c r="AR451" s="12"/>
      <c r="AS451" s="12"/>
      <c r="AT451" s="12"/>
      <c r="AU451" s="12"/>
      <c r="AW451" s="12"/>
      <c r="AX451" s="12"/>
      <c r="AY451" s="12"/>
      <c r="AZ451" s="12"/>
      <c r="BA451" s="12"/>
    </row>
    <row r="452" spans="3:53" ht="12" x14ac:dyDescent="0.15">
      <c r="C452" s="11"/>
      <c r="D452" s="88"/>
      <c r="E452" s="11"/>
      <c r="F452" s="88"/>
      <c r="G452" s="11"/>
      <c r="H452" s="88"/>
      <c r="I452" s="11"/>
      <c r="J452" s="11"/>
      <c r="K452" s="11"/>
      <c r="L452" s="11"/>
      <c r="AQ452" s="12"/>
      <c r="AR452" s="12"/>
      <c r="AS452" s="12"/>
      <c r="AT452" s="12"/>
      <c r="AU452" s="12"/>
      <c r="AW452" s="12"/>
      <c r="AX452" s="12"/>
      <c r="AY452" s="12"/>
      <c r="AZ452" s="12"/>
      <c r="BA452" s="12"/>
    </row>
    <row r="453" spans="3:53" ht="12" x14ac:dyDescent="0.15">
      <c r="C453" s="11"/>
      <c r="D453" s="88"/>
      <c r="E453" s="11"/>
      <c r="F453" s="88"/>
      <c r="G453" s="11"/>
      <c r="H453" s="88"/>
      <c r="I453" s="11"/>
      <c r="J453" s="11"/>
      <c r="K453" s="11"/>
      <c r="L453" s="11"/>
      <c r="AQ453" s="12"/>
      <c r="AR453" s="12"/>
      <c r="AS453" s="12"/>
      <c r="AT453" s="12"/>
      <c r="AU453" s="12"/>
      <c r="AW453" s="12"/>
      <c r="AX453" s="12"/>
      <c r="AY453" s="12"/>
      <c r="AZ453" s="12"/>
      <c r="BA453" s="12"/>
    </row>
    <row r="454" spans="3:53" ht="12" x14ac:dyDescent="0.15">
      <c r="C454" s="11"/>
      <c r="D454" s="88"/>
      <c r="E454" s="11"/>
      <c r="F454" s="88"/>
      <c r="G454" s="11"/>
      <c r="H454" s="88"/>
      <c r="I454" s="11"/>
      <c r="J454" s="11"/>
      <c r="K454" s="11"/>
      <c r="L454" s="11"/>
      <c r="AQ454" s="12"/>
      <c r="AR454" s="12"/>
      <c r="AS454" s="12"/>
      <c r="AT454" s="12"/>
      <c r="AU454" s="12"/>
      <c r="AW454" s="12"/>
      <c r="AX454" s="12"/>
      <c r="AY454" s="12"/>
      <c r="AZ454" s="12"/>
      <c r="BA454" s="12"/>
    </row>
    <row r="455" spans="3:53" ht="12" x14ac:dyDescent="0.15">
      <c r="C455" s="11"/>
      <c r="D455" s="88"/>
      <c r="E455" s="11"/>
      <c r="F455" s="88"/>
      <c r="G455" s="11"/>
      <c r="H455" s="88"/>
      <c r="I455" s="11"/>
      <c r="J455" s="11"/>
      <c r="K455" s="11"/>
      <c r="L455" s="11"/>
      <c r="AQ455" s="12"/>
      <c r="AR455" s="12"/>
      <c r="AS455" s="12"/>
      <c r="AT455" s="12"/>
      <c r="AU455" s="12"/>
      <c r="AW455" s="12"/>
      <c r="AX455" s="12"/>
      <c r="AY455" s="12"/>
      <c r="AZ455" s="12"/>
      <c r="BA455" s="12"/>
    </row>
    <row r="456" spans="3:53" ht="12" x14ac:dyDescent="0.15">
      <c r="C456" s="11"/>
      <c r="D456" s="88"/>
      <c r="E456" s="11"/>
      <c r="F456" s="88"/>
      <c r="G456" s="11"/>
      <c r="H456" s="88"/>
      <c r="I456" s="11"/>
      <c r="J456" s="11"/>
      <c r="K456" s="11"/>
      <c r="L456" s="11"/>
      <c r="AQ456" s="12"/>
      <c r="AR456" s="12"/>
      <c r="AS456" s="12"/>
      <c r="AT456" s="12"/>
      <c r="AU456" s="12"/>
      <c r="AW456" s="12"/>
      <c r="AX456" s="12"/>
      <c r="AY456" s="12"/>
      <c r="AZ456" s="12"/>
      <c r="BA456" s="12"/>
    </row>
    <row r="457" spans="3:53" ht="12" x14ac:dyDescent="0.15">
      <c r="C457" s="11"/>
      <c r="D457" s="88"/>
      <c r="E457" s="11"/>
      <c r="F457" s="88"/>
      <c r="G457" s="11"/>
      <c r="H457" s="88"/>
      <c r="I457" s="11"/>
      <c r="J457" s="11"/>
      <c r="K457" s="11"/>
      <c r="L457" s="11"/>
      <c r="AQ457" s="12"/>
      <c r="AR457" s="12"/>
      <c r="AS457" s="12"/>
      <c r="AT457" s="12"/>
      <c r="AU457" s="12"/>
      <c r="AW457" s="12"/>
      <c r="AX457" s="12"/>
      <c r="AY457" s="12"/>
      <c r="AZ457" s="12"/>
      <c r="BA457" s="12"/>
    </row>
    <row r="458" spans="3:53" ht="12" x14ac:dyDescent="0.15">
      <c r="C458" s="11"/>
      <c r="D458" s="88"/>
      <c r="E458" s="11"/>
      <c r="F458" s="88"/>
      <c r="G458" s="11"/>
      <c r="H458" s="88"/>
      <c r="I458" s="11"/>
      <c r="J458" s="11"/>
      <c r="K458" s="11"/>
      <c r="L458" s="11"/>
      <c r="AQ458" s="12"/>
      <c r="AR458" s="12"/>
      <c r="AS458" s="12"/>
      <c r="AT458" s="12"/>
      <c r="AU458" s="12"/>
      <c r="AW458" s="12"/>
      <c r="AX458" s="12"/>
      <c r="AY458" s="12"/>
      <c r="AZ458" s="12"/>
      <c r="BA458" s="12"/>
    </row>
    <row r="459" spans="3:53" ht="12" x14ac:dyDescent="0.15">
      <c r="C459" s="11"/>
      <c r="D459" s="88"/>
      <c r="E459" s="11"/>
      <c r="F459" s="88"/>
      <c r="G459" s="11"/>
      <c r="H459" s="88"/>
      <c r="I459" s="11"/>
      <c r="J459" s="11"/>
      <c r="K459" s="11"/>
      <c r="L459" s="11"/>
      <c r="AQ459" s="12"/>
      <c r="AR459" s="12"/>
      <c r="AS459" s="12"/>
      <c r="AT459" s="12"/>
      <c r="AU459" s="12"/>
      <c r="AW459" s="12"/>
      <c r="AX459" s="12"/>
      <c r="AY459" s="12"/>
      <c r="AZ459" s="12"/>
      <c r="BA459" s="12"/>
    </row>
    <row r="460" spans="3:53" ht="12" x14ac:dyDescent="0.15">
      <c r="C460" s="11"/>
      <c r="D460" s="88"/>
      <c r="E460" s="11"/>
      <c r="F460" s="88"/>
      <c r="G460" s="11"/>
      <c r="H460" s="88"/>
      <c r="I460" s="11"/>
      <c r="J460" s="11"/>
      <c r="K460" s="11"/>
      <c r="L460" s="11"/>
      <c r="AQ460" s="12"/>
      <c r="AR460" s="12"/>
      <c r="AS460" s="12"/>
      <c r="AT460" s="12"/>
      <c r="AU460" s="12"/>
      <c r="AW460" s="12"/>
      <c r="AX460" s="12"/>
      <c r="AY460" s="12"/>
      <c r="AZ460" s="12"/>
      <c r="BA460" s="12"/>
    </row>
    <row r="461" spans="3:53" ht="12" x14ac:dyDescent="0.15">
      <c r="C461" s="11"/>
      <c r="D461" s="88"/>
      <c r="E461" s="11"/>
      <c r="F461" s="88"/>
      <c r="G461" s="11"/>
      <c r="H461" s="88"/>
      <c r="I461" s="11"/>
      <c r="J461" s="11"/>
      <c r="K461" s="11"/>
      <c r="L461" s="11"/>
      <c r="AQ461" s="12"/>
      <c r="AR461" s="12"/>
      <c r="AS461" s="12"/>
      <c r="AT461" s="12"/>
      <c r="AU461" s="12"/>
      <c r="AW461" s="12"/>
      <c r="AX461" s="12"/>
      <c r="AY461" s="12"/>
      <c r="AZ461" s="12"/>
      <c r="BA461" s="12"/>
    </row>
    <row r="462" spans="3:53" ht="12" x14ac:dyDescent="0.15">
      <c r="C462" s="11"/>
      <c r="D462" s="88"/>
      <c r="E462" s="11"/>
      <c r="F462" s="88"/>
      <c r="G462" s="11"/>
      <c r="H462" s="88"/>
      <c r="I462" s="11"/>
      <c r="J462" s="11"/>
      <c r="K462" s="11"/>
      <c r="L462" s="11"/>
      <c r="AQ462" s="12"/>
      <c r="AR462" s="12"/>
      <c r="AS462" s="12"/>
      <c r="AT462" s="12"/>
      <c r="AU462" s="12"/>
      <c r="AW462" s="12"/>
      <c r="AX462" s="12"/>
      <c r="AY462" s="12"/>
      <c r="AZ462" s="12"/>
      <c r="BA462" s="12"/>
    </row>
    <row r="463" spans="3:53" ht="12" x14ac:dyDescent="0.15">
      <c r="C463" s="11"/>
      <c r="D463" s="88"/>
      <c r="E463" s="11"/>
      <c r="F463" s="88"/>
      <c r="G463" s="11"/>
      <c r="H463" s="88"/>
      <c r="I463" s="11"/>
      <c r="J463" s="11"/>
      <c r="K463" s="11"/>
      <c r="L463" s="11"/>
      <c r="AQ463" s="12"/>
      <c r="AR463" s="12"/>
      <c r="AS463" s="12"/>
      <c r="AT463" s="12"/>
      <c r="AU463" s="12"/>
      <c r="AW463" s="12"/>
      <c r="AX463" s="12"/>
      <c r="AY463" s="12"/>
      <c r="AZ463" s="12"/>
      <c r="BA463" s="12"/>
    </row>
    <row r="464" spans="3:53" ht="12" x14ac:dyDescent="0.15">
      <c r="C464" s="11"/>
      <c r="D464" s="88"/>
      <c r="E464" s="11"/>
      <c r="F464" s="88"/>
      <c r="G464" s="11"/>
      <c r="H464" s="88"/>
      <c r="I464" s="11"/>
      <c r="J464" s="11"/>
      <c r="K464" s="11"/>
      <c r="L464" s="11"/>
      <c r="AQ464" s="12"/>
      <c r="AR464" s="12"/>
      <c r="AS464" s="12"/>
      <c r="AT464" s="12"/>
      <c r="AU464" s="12"/>
      <c r="AW464" s="12"/>
      <c r="AX464" s="12"/>
      <c r="AY464" s="12"/>
      <c r="AZ464" s="12"/>
      <c r="BA464" s="12"/>
    </row>
    <row r="465" spans="3:53" ht="12" x14ac:dyDescent="0.15">
      <c r="C465" s="11"/>
      <c r="D465" s="88"/>
      <c r="E465" s="11"/>
      <c r="F465" s="88"/>
      <c r="G465" s="11"/>
      <c r="H465" s="88"/>
      <c r="I465" s="11"/>
      <c r="J465" s="11"/>
      <c r="K465" s="11"/>
      <c r="L465" s="11"/>
      <c r="AQ465" s="12"/>
      <c r="AR465" s="12"/>
      <c r="AS465" s="12"/>
      <c r="AT465" s="12"/>
      <c r="AU465" s="12"/>
      <c r="AW465" s="12"/>
      <c r="AX465" s="12"/>
      <c r="AY465" s="12"/>
      <c r="AZ465" s="12"/>
      <c r="BA465" s="12"/>
    </row>
    <row r="466" spans="3:53" ht="12" x14ac:dyDescent="0.15">
      <c r="C466" s="11"/>
      <c r="D466" s="88"/>
      <c r="E466" s="11"/>
      <c r="F466" s="88"/>
      <c r="G466" s="11"/>
      <c r="H466" s="88"/>
      <c r="I466" s="11"/>
      <c r="J466" s="11"/>
      <c r="K466" s="11"/>
      <c r="L466" s="11"/>
      <c r="AQ466" s="12"/>
      <c r="AR466" s="12"/>
      <c r="AS466" s="12"/>
      <c r="AT466" s="12"/>
      <c r="AU466" s="12"/>
      <c r="AW466" s="12"/>
      <c r="AX466" s="12"/>
      <c r="AY466" s="12"/>
      <c r="AZ466" s="12"/>
      <c r="BA466" s="12"/>
    </row>
    <row r="467" spans="3:53" ht="12" x14ac:dyDescent="0.15">
      <c r="C467" s="11"/>
      <c r="D467" s="88"/>
      <c r="E467" s="11"/>
      <c r="F467" s="88"/>
      <c r="G467" s="11"/>
      <c r="H467" s="88"/>
      <c r="I467" s="11"/>
      <c r="J467" s="11"/>
      <c r="K467" s="11"/>
      <c r="L467" s="11"/>
      <c r="AQ467" s="12"/>
      <c r="AR467" s="12"/>
      <c r="AS467" s="12"/>
      <c r="AT467" s="12"/>
      <c r="AU467" s="12"/>
      <c r="AW467" s="12"/>
      <c r="AX467" s="12"/>
      <c r="AY467" s="12"/>
      <c r="AZ467" s="12"/>
      <c r="BA467" s="12"/>
    </row>
    <row r="468" spans="3:53" ht="12" x14ac:dyDescent="0.15">
      <c r="C468" s="11"/>
      <c r="D468" s="88"/>
      <c r="E468" s="11"/>
      <c r="F468" s="88"/>
      <c r="G468" s="11"/>
      <c r="H468" s="88"/>
      <c r="I468" s="11"/>
      <c r="J468" s="11"/>
      <c r="K468" s="11"/>
      <c r="L468" s="11"/>
      <c r="AQ468" s="12"/>
      <c r="AR468" s="12"/>
      <c r="AS468" s="12"/>
      <c r="AT468" s="12"/>
      <c r="AU468" s="12"/>
      <c r="AW468" s="12"/>
      <c r="AX468" s="12"/>
      <c r="AY468" s="12"/>
      <c r="AZ468" s="12"/>
      <c r="BA468" s="12"/>
    </row>
    <row r="469" spans="3:53" ht="12" x14ac:dyDescent="0.15">
      <c r="C469" s="11"/>
      <c r="D469" s="88"/>
      <c r="E469" s="11"/>
      <c r="F469" s="88"/>
      <c r="G469" s="11"/>
      <c r="H469" s="88"/>
      <c r="I469" s="11"/>
      <c r="J469" s="11"/>
      <c r="K469" s="11"/>
      <c r="L469" s="11"/>
      <c r="AQ469" s="12"/>
      <c r="AR469" s="12"/>
      <c r="AS469" s="12"/>
      <c r="AT469" s="12"/>
      <c r="AU469" s="12"/>
      <c r="AW469" s="12"/>
      <c r="AX469" s="12"/>
      <c r="AY469" s="12"/>
      <c r="AZ469" s="12"/>
      <c r="BA469" s="12"/>
    </row>
    <row r="470" spans="3:53" ht="12" x14ac:dyDescent="0.15">
      <c r="C470" s="11"/>
      <c r="D470" s="88"/>
      <c r="E470" s="11"/>
      <c r="F470" s="88"/>
      <c r="G470" s="11"/>
      <c r="H470" s="88"/>
      <c r="I470" s="11"/>
      <c r="J470" s="11"/>
      <c r="K470" s="11"/>
      <c r="L470" s="11"/>
      <c r="AQ470" s="12"/>
      <c r="AR470" s="12"/>
      <c r="AS470" s="12"/>
      <c r="AT470" s="12"/>
      <c r="AU470" s="12"/>
      <c r="AW470" s="12"/>
      <c r="AX470" s="12"/>
      <c r="AY470" s="12"/>
      <c r="AZ470" s="12"/>
      <c r="BA470" s="12"/>
    </row>
    <row r="471" spans="3:53" ht="12" x14ac:dyDescent="0.15">
      <c r="C471" s="11"/>
      <c r="D471" s="88"/>
      <c r="E471" s="11"/>
      <c r="F471" s="88"/>
      <c r="G471" s="11"/>
      <c r="H471" s="88"/>
      <c r="I471" s="11"/>
      <c r="J471" s="11"/>
      <c r="K471" s="11"/>
      <c r="L471" s="11"/>
      <c r="AQ471" s="12"/>
      <c r="AR471" s="12"/>
      <c r="AS471" s="12"/>
      <c r="AT471" s="12"/>
      <c r="AU471" s="12"/>
      <c r="AW471" s="12"/>
      <c r="AX471" s="12"/>
      <c r="AY471" s="12"/>
      <c r="AZ471" s="12"/>
      <c r="BA471" s="12"/>
    </row>
    <row r="472" spans="3:53" ht="12" x14ac:dyDescent="0.15">
      <c r="C472" s="11"/>
      <c r="D472" s="88"/>
      <c r="E472" s="11"/>
      <c r="F472" s="88"/>
      <c r="G472" s="11"/>
      <c r="H472" s="88"/>
      <c r="I472" s="11"/>
      <c r="J472" s="11"/>
      <c r="K472" s="11"/>
      <c r="L472" s="11"/>
      <c r="AQ472" s="12"/>
      <c r="AR472" s="12"/>
      <c r="AS472" s="12"/>
      <c r="AT472" s="12"/>
      <c r="AU472" s="12"/>
      <c r="AW472" s="12"/>
      <c r="AX472" s="12"/>
      <c r="AY472" s="12"/>
      <c r="AZ472" s="12"/>
      <c r="BA472" s="12"/>
    </row>
    <row r="473" spans="3:53" ht="12" x14ac:dyDescent="0.15">
      <c r="C473" s="11"/>
      <c r="D473" s="88"/>
      <c r="E473" s="11"/>
      <c r="F473" s="88"/>
      <c r="G473" s="11"/>
      <c r="H473" s="88"/>
      <c r="I473" s="11"/>
      <c r="J473" s="11"/>
      <c r="K473" s="11"/>
      <c r="L473" s="11"/>
      <c r="AQ473" s="12"/>
      <c r="AR473" s="12"/>
      <c r="AS473" s="12"/>
      <c r="AT473" s="12"/>
      <c r="AU473" s="12"/>
      <c r="AW473" s="12"/>
      <c r="AX473" s="12"/>
      <c r="AY473" s="12"/>
      <c r="AZ473" s="12"/>
      <c r="BA473" s="12"/>
    </row>
    <row r="474" spans="3:53" ht="12" x14ac:dyDescent="0.15">
      <c r="C474" s="11"/>
      <c r="D474" s="88"/>
      <c r="E474" s="11"/>
      <c r="F474" s="88"/>
      <c r="G474" s="11"/>
      <c r="H474" s="88"/>
      <c r="I474" s="11"/>
      <c r="J474" s="11"/>
      <c r="K474" s="11"/>
      <c r="L474" s="11"/>
      <c r="AQ474" s="12"/>
      <c r="AR474" s="12"/>
      <c r="AS474" s="12"/>
      <c r="AT474" s="12"/>
      <c r="AU474" s="12"/>
      <c r="AW474" s="12"/>
      <c r="AX474" s="12"/>
      <c r="AY474" s="12"/>
      <c r="AZ474" s="12"/>
      <c r="BA474" s="12"/>
    </row>
    <row r="475" spans="3:53" ht="12" x14ac:dyDescent="0.15">
      <c r="C475" s="11"/>
      <c r="D475" s="88"/>
      <c r="E475" s="11"/>
      <c r="F475" s="88"/>
      <c r="G475" s="11"/>
      <c r="H475" s="88"/>
      <c r="I475" s="11"/>
      <c r="J475" s="11"/>
      <c r="K475" s="11"/>
      <c r="L475" s="11"/>
      <c r="AQ475" s="12"/>
      <c r="AR475" s="12"/>
      <c r="AS475" s="12"/>
      <c r="AT475" s="12"/>
      <c r="AU475" s="12"/>
      <c r="AW475" s="12"/>
      <c r="AX475" s="12"/>
      <c r="AY475" s="12"/>
      <c r="AZ475" s="12"/>
      <c r="BA475" s="12"/>
    </row>
    <row r="476" spans="3:53" ht="12" x14ac:dyDescent="0.15">
      <c r="C476" s="11"/>
      <c r="D476" s="88"/>
      <c r="E476" s="11"/>
      <c r="F476" s="88"/>
      <c r="G476" s="11"/>
      <c r="H476" s="88"/>
      <c r="I476" s="11"/>
      <c r="J476" s="11"/>
      <c r="K476" s="11"/>
      <c r="L476" s="11"/>
      <c r="AQ476" s="12"/>
      <c r="AR476" s="12"/>
      <c r="AS476" s="12"/>
      <c r="AT476" s="12"/>
      <c r="AU476" s="12"/>
      <c r="AW476" s="12"/>
      <c r="AX476" s="12"/>
      <c r="AY476" s="12"/>
      <c r="AZ476" s="12"/>
      <c r="BA476" s="12"/>
    </row>
    <row r="477" spans="3:53" ht="12" x14ac:dyDescent="0.15">
      <c r="C477" s="11"/>
      <c r="D477" s="88"/>
      <c r="E477" s="11"/>
      <c r="F477" s="88"/>
      <c r="G477" s="11"/>
      <c r="H477" s="88"/>
      <c r="I477" s="11"/>
      <c r="J477" s="11"/>
      <c r="K477" s="11"/>
      <c r="L477" s="11"/>
      <c r="AQ477" s="12"/>
      <c r="AR477" s="12"/>
      <c r="AS477" s="12"/>
      <c r="AT477" s="12"/>
      <c r="AU477" s="12"/>
      <c r="AW477" s="12"/>
      <c r="AX477" s="12"/>
      <c r="AY477" s="12"/>
      <c r="AZ477" s="12"/>
      <c r="BA477" s="12"/>
    </row>
    <row r="478" spans="3:53" ht="12" x14ac:dyDescent="0.15">
      <c r="C478" s="11"/>
      <c r="D478" s="88"/>
      <c r="E478" s="11"/>
      <c r="F478" s="88"/>
      <c r="G478" s="11"/>
      <c r="H478" s="88"/>
      <c r="I478" s="11"/>
      <c r="J478" s="11"/>
      <c r="K478" s="11"/>
      <c r="L478" s="11"/>
      <c r="AQ478" s="12"/>
      <c r="AR478" s="12"/>
      <c r="AS478" s="12"/>
      <c r="AT478" s="12"/>
      <c r="AU478" s="12"/>
      <c r="AW478" s="12"/>
      <c r="AX478" s="12"/>
      <c r="AY478" s="12"/>
      <c r="AZ478" s="12"/>
      <c r="BA478" s="12"/>
    </row>
    <row r="479" spans="3:53" ht="12" x14ac:dyDescent="0.15">
      <c r="C479" s="11"/>
      <c r="D479" s="88"/>
      <c r="E479" s="11"/>
      <c r="F479" s="88"/>
      <c r="G479" s="11"/>
      <c r="H479" s="88"/>
      <c r="I479" s="11"/>
      <c r="J479" s="11"/>
      <c r="K479" s="11"/>
      <c r="L479" s="11"/>
      <c r="AQ479" s="12"/>
      <c r="AR479" s="12"/>
      <c r="AS479" s="12"/>
      <c r="AT479" s="12"/>
      <c r="AU479" s="12"/>
      <c r="AW479" s="12"/>
      <c r="AX479" s="12"/>
      <c r="AY479" s="12"/>
      <c r="AZ479" s="12"/>
      <c r="BA479" s="12"/>
    </row>
    <row r="480" spans="3:53" ht="12" x14ac:dyDescent="0.15">
      <c r="C480" s="11"/>
      <c r="D480" s="88"/>
      <c r="E480" s="11"/>
      <c r="F480" s="88"/>
      <c r="G480" s="11"/>
      <c r="H480" s="88"/>
      <c r="I480" s="11"/>
      <c r="J480" s="11"/>
      <c r="K480" s="11"/>
      <c r="L480" s="11"/>
      <c r="AQ480" s="12"/>
      <c r="AR480" s="12"/>
      <c r="AS480" s="12"/>
      <c r="AT480" s="12"/>
      <c r="AU480" s="12"/>
      <c r="AW480" s="12"/>
      <c r="AX480" s="12"/>
      <c r="AY480" s="12"/>
      <c r="AZ480" s="12"/>
      <c r="BA480" s="12"/>
    </row>
    <row r="481" spans="3:53" ht="12" x14ac:dyDescent="0.15">
      <c r="C481" s="11"/>
      <c r="D481" s="88"/>
      <c r="E481" s="11"/>
      <c r="F481" s="88"/>
      <c r="G481" s="11"/>
      <c r="H481" s="88"/>
      <c r="I481" s="11"/>
      <c r="J481" s="11"/>
      <c r="K481" s="11"/>
      <c r="L481" s="11"/>
      <c r="AQ481" s="12"/>
      <c r="AR481" s="12"/>
      <c r="AS481" s="12"/>
      <c r="AT481" s="12"/>
      <c r="AU481" s="12"/>
      <c r="AW481" s="12"/>
      <c r="AX481" s="12"/>
      <c r="AY481" s="12"/>
      <c r="AZ481" s="12"/>
      <c r="BA481" s="12"/>
    </row>
    <row r="482" spans="3:53" ht="12" x14ac:dyDescent="0.15">
      <c r="C482" s="11"/>
      <c r="D482" s="88"/>
      <c r="E482" s="11"/>
      <c r="F482" s="88"/>
      <c r="G482" s="11"/>
      <c r="H482" s="88"/>
      <c r="I482" s="11"/>
      <c r="J482" s="11"/>
      <c r="K482" s="11"/>
      <c r="L482" s="11"/>
      <c r="AQ482" s="12"/>
      <c r="AR482" s="12"/>
      <c r="AS482" s="12"/>
      <c r="AT482" s="12"/>
      <c r="AU482" s="12"/>
      <c r="AW482" s="12"/>
      <c r="AX482" s="12"/>
      <c r="AY482" s="12"/>
      <c r="AZ482" s="12"/>
      <c r="BA482" s="12"/>
    </row>
    <row r="483" spans="3:53" ht="12" x14ac:dyDescent="0.15">
      <c r="C483" s="11"/>
      <c r="D483" s="88"/>
      <c r="E483" s="11"/>
      <c r="F483" s="88"/>
      <c r="G483" s="11"/>
      <c r="H483" s="88"/>
      <c r="I483" s="11"/>
      <c r="J483" s="11"/>
      <c r="K483" s="11"/>
      <c r="L483" s="11"/>
      <c r="AQ483" s="12"/>
      <c r="AR483" s="12"/>
      <c r="AS483" s="12"/>
      <c r="AT483" s="12"/>
      <c r="AU483" s="12"/>
      <c r="AW483" s="12"/>
      <c r="AX483" s="12"/>
      <c r="AY483" s="12"/>
      <c r="AZ483" s="12"/>
      <c r="BA483" s="12"/>
    </row>
    <row r="484" spans="3:53" ht="12" x14ac:dyDescent="0.15">
      <c r="C484" s="11"/>
      <c r="D484" s="88"/>
      <c r="E484" s="11"/>
      <c r="F484" s="88"/>
      <c r="G484" s="11"/>
      <c r="H484" s="88"/>
      <c r="I484" s="11"/>
      <c r="J484" s="11"/>
      <c r="K484" s="11"/>
      <c r="L484" s="11"/>
      <c r="AQ484" s="12"/>
      <c r="AR484" s="12"/>
      <c r="AS484" s="12"/>
      <c r="AT484" s="12"/>
      <c r="AU484" s="12"/>
      <c r="AW484" s="12"/>
      <c r="AX484" s="12"/>
      <c r="AY484" s="12"/>
      <c r="AZ484" s="12"/>
      <c r="BA484" s="12"/>
    </row>
    <row r="485" spans="3:53" ht="12" x14ac:dyDescent="0.15">
      <c r="C485" s="11"/>
      <c r="D485" s="88"/>
      <c r="E485" s="11"/>
      <c r="F485" s="88"/>
      <c r="G485" s="11"/>
      <c r="H485" s="88"/>
      <c r="I485" s="11"/>
      <c r="J485" s="11"/>
      <c r="K485" s="11"/>
      <c r="L485" s="11"/>
      <c r="AQ485" s="12"/>
      <c r="AR485" s="12"/>
      <c r="AS485" s="12"/>
      <c r="AT485" s="12"/>
      <c r="AU485" s="12"/>
      <c r="AW485" s="12"/>
      <c r="AX485" s="12"/>
      <c r="AY485" s="12"/>
      <c r="AZ485" s="12"/>
      <c r="BA485" s="12"/>
    </row>
    <row r="486" spans="3:53" ht="12" x14ac:dyDescent="0.15">
      <c r="C486" s="11"/>
      <c r="D486" s="88"/>
      <c r="E486" s="11"/>
      <c r="F486" s="88"/>
      <c r="G486" s="11"/>
      <c r="H486" s="88"/>
      <c r="I486" s="11"/>
      <c r="J486" s="11"/>
      <c r="K486" s="11"/>
      <c r="L486" s="11"/>
      <c r="AQ486" s="12"/>
      <c r="AR486" s="12"/>
      <c r="AS486" s="12"/>
      <c r="AT486" s="12"/>
      <c r="AU486" s="12"/>
      <c r="AW486" s="12"/>
      <c r="AX486" s="12"/>
      <c r="AY486" s="12"/>
      <c r="AZ486" s="12"/>
      <c r="BA486" s="12"/>
    </row>
    <row r="487" spans="3:53" ht="12" x14ac:dyDescent="0.15">
      <c r="C487" s="11"/>
      <c r="D487" s="88"/>
      <c r="E487" s="11"/>
      <c r="F487" s="88"/>
      <c r="G487" s="11"/>
      <c r="H487" s="88"/>
      <c r="I487" s="11"/>
      <c r="J487" s="11"/>
      <c r="K487" s="11"/>
      <c r="L487" s="11"/>
      <c r="AQ487" s="12"/>
      <c r="AR487" s="12"/>
      <c r="AS487" s="12"/>
      <c r="AT487" s="12"/>
      <c r="AU487" s="12"/>
      <c r="AW487" s="12"/>
      <c r="AX487" s="12"/>
      <c r="AY487" s="12"/>
      <c r="AZ487" s="12"/>
      <c r="BA487" s="12"/>
    </row>
    <row r="488" spans="3:53" ht="12" x14ac:dyDescent="0.15">
      <c r="C488" s="11"/>
      <c r="D488" s="88"/>
      <c r="E488" s="11"/>
      <c r="F488" s="88"/>
      <c r="G488" s="11"/>
      <c r="H488" s="88"/>
      <c r="I488" s="11"/>
      <c r="J488" s="11"/>
      <c r="K488" s="11"/>
      <c r="L488" s="11"/>
      <c r="AQ488" s="12"/>
      <c r="AR488" s="12"/>
      <c r="AS488" s="12"/>
      <c r="AT488" s="12"/>
      <c r="AU488" s="12"/>
      <c r="AW488" s="12"/>
      <c r="AX488" s="12"/>
      <c r="AY488" s="12"/>
      <c r="AZ488" s="12"/>
      <c r="BA488" s="12"/>
    </row>
    <row r="489" spans="3:53" ht="12" x14ac:dyDescent="0.15">
      <c r="C489" s="11"/>
      <c r="D489" s="88"/>
      <c r="E489" s="11"/>
      <c r="F489" s="88"/>
      <c r="G489" s="11"/>
      <c r="H489" s="88"/>
      <c r="I489" s="11"/>
      <c r="J489" s="11"/>
      <c r="K489" s="11"/>
      <c r="L489" s="11"/>
      <c r="AQ489" s="12"/>
      <c r="AR489" s="12"/>
      <c r="AS489" s="12"/>
      <c r="AT489" s="12"/>
      <c r="AU489" s="12"/>
      <c r="AW489" s="12"/>
      <c r="AX489" s="12"/>
      <c r="AY489" s="12"/>
      <c r="AZ489" s="12"/>
      <c r="BA489" s="12"/>
    </row>
    <row r="490" spans="3:53" ht="12" x14ac:dyDescent="0.15">
      <c r="C490" s="11"/>
      <c r="D490" s="88"/>
      <c r="E490" s="11"/>
      <c r="F490" s="88"/>
      <c r="G490" s="11"/>
      <c r="H490" s="88"/>
      <c r="I490" s="11"/>
      <c r="J490" s="11"/>
      <c r="K490" s="11"/>
      <c r="L490" s="11"/>
      <c r="AQ490" s="12"/>
      <c r="AR490" s="12"/>
      <c r="AS490" s="12"/>
      <c r="AT490" s="12"/>
      <c r="AU490" s="12"/>
      <c r="AW490" s="12"/>
      <c r="AX490" s="12"/>
      <c r="AY490" s="12"/>
      <c r="AZ490" s="12"/>
      <c r="BA490" s="12"/>
    </row>
    <row r="491" spans="3:53" ht="12" x14ac:dyDescent="0.15">
      <c r="C491" s="11"/>
      <c r="D491" s="88"/>
      <c r="E491" s="11"/>
      <c r="F491" s="88"/>
      <c r="G491" s="11"/>
      <c r="H491" s="88"/>
      <c r="I491" s="11"/>
      <c r="J491" s="11"/>
      <c r="K491" s="11"/>
      <c r="L491" s="11"/>
      <c r="AQ491" s="12"/>
      <c r="AR491" s="12"/>
      <c r="AS491" s="12"/>
      <c r="AT491" s="12"/>
      <c r="AU491" s="12"/>
      <c r="AW491" s="12"/>
      <c r="AX491" s="12"/>
      <c r="AY491" s="12"/>
      <c r="AZ491" s="12"/>
      <c r="BA491" s="12"/>
    </row>
    <row r="492" spans="3:53" ht="12" x14ac:dyDescent="0.15">
      <c r="C492" s="11"/>
      <c r="D492" s="88"/>
      <c r="E492" s="11"/>
      <c r="F492" s="88"/>
      <c r="G492" s="11"/>
      <c r="H492" s="88"/>
      <c r="I492" s="11"/>
      <c r="J492" s="11"/>
      <c r="K492" s="11"/>
      <c r="L492" s="11"/>
      <c r="AQ492" s="12"/>
      <c r="AR492" s="12"/>
      <c r="AS492" s="12"/>
      <c r="AT492" s="12"/>
      <c r="AU492" s="12"/>
      <c r="AW492" s="12"/>
      <c r="AX492" s="12"/>
      <c r="AY492" s="12"/>
      <c r="AZ492" s="12"/>
      <c r="BA492" s="12"/>
    </row>
    <row r="493" spans="3:53" ht="12" x14ac:dyDescent="0.15">
      <c r="C493" s="11"/>
      <c r="D493" s="88"/>
      <c r="E493" s="11"/>
      <c r="F493" s="88"/>
      <c r="G493" s="11"/>
      <c r="H493" s="88"/>
      <c r="I493" s="11"/>
      <c r="J493" s="11"/>
      <c r="K493" s="11"/>
      <c r="L493" s="11"/>
      <c r="AQ493" s="12"/>
      <c r="AR493" s="12"/>
      <c r="AS493" s="12"/>
      <c r="AT493" s="12"/>
      <c r="AU493" s="12"/>
      <c r="AW493" s="12"/>
      <c r="AX493" s="12"/>
      <c r="AY493" s="12"/>
      <c r="AZ493" s="12"/>
      <c r="BA493" s="12"/>
    </row>
    <row r="494" spans="3:53" ht="12" x14ac:dyDescent="0.15">
      <c r="C494" s="11"/>
      <c r="D494" s="88"/>
      <c r="E494" s="11"/>
      <c r="F494" s="88"/>
      <c r="G494" s="11"/>
      <c r="H494" s="88"/>
      <c r="I494" s="11"/>
      <c r="J494" s="11"/>
      <c r="K494" s="11"/>
      <c r="L494" s="11"/>
      <c r="AQ494" s="12"/>
      <c r="AR494" s="12"/>
      <c r="AS494" s="12"/>
      <c r="AT494" s="12"/>
      <c r="AU494" s="12"/>
      <c r="AW494" s="12"/>
      <c r="AX494" s="12"/>
      <c r="AY494" s="12"/>
      <c r="AZ494" s="12"/>
      <c r="BA494" s="12"/>
    </row>
    <row r="495" spans="3:53" ht="12" x14ac:dyDescent="0.15">
      <c r="C495" s="11"/>
      <c r="D495" s="88"/>
      <c r="E495" s="11"/>
      <c r="F495" s="88"/>
      <c r="G495" s="11"/>
      <c r="H495" s="88"/>
      <c r="I495" s="11"/>
      <c r="J495" s="11"/>
      <c r="K495" s="11"/>
      <c r="L495" s="11"/>
      <c r="AQ495" s="12"/>
      <c r="AR495" s="12"/>
      <c r="AS495" s="12"/>
      <c r="AT495" s="12"/>
      <c r="AU495" s="12"/>
      <c r="AW495" s="12"/>
      <c r="AX495" s="12"/>
      <c r="AY495" s="12"/>
      <c r="AZ495" s="12"/>
      <c r="BA495" s="12"/>
    </row>
    <row r="496" spans="3:53" ht="12" x14ac:dyDescent="0.15">
      <c r="C496" s="11"/>
      <c r="D496" s="88"/>
      <c r="E496" s="11"/>
      <c r="F496" s="88"/>
      <c r="G496" s="11"/>
      <c r="H496" s="88"/>
      <c r="I496" s="11"/>
      <c r="J496" s="11"/>
      <c r="K496" s="11"/>
      <c r="L496" s="11"/>
      <c r="AQ496" s="12"/>
      <c r="AR496" s="12"/>
      <c r="AS496" s="12"/>
      <c r="AT496" s="12"/>
      <c r="AU496" s="12"/>
      <c r="AW496" s="12"/>
      <c r="AX496" s="12"/>
      <c r="AY496" s="12"/>
      <c r="AZ496" s="12"/>
      <c r="BA496" s="12"/>
    </row>
    <row r="497" spans="3:53" ht="12" x14ac:dyDescent="0.15">
      <c r="C497" s="11"/>
      <c r="D497" s="88"/>
      <c r="E497" s="11"/>
      <c r="F497" s="88"/>
      <c r="G497" s="11"/>
      <c r="H497" s="88"/>
      <c r="I497" s="11"/>
      <c r="J497" s="11"/>
      <c r="K497" s="11"/>
      <c r="L497" s="11"/>
      <c r="AQ497" s="12"/>
      <c r="AR497" s="12"/>
      <c r="AS497" s="12"/>
      <c r="AT497" s="12"/>
      <c r="AU497" s="12"/>
      <c r="AW497" s="12"/>
      <c r="AX497" s="12"/>
      <c r="AY497" s="12"/>
      <c r="AZ497" s="12"/>
      <c r="BA497" s="12"/>
    </row>
    <row r="498" spans="3:53" ht="12" x14ac:dyDescent="0.15">
      <c r="C498" s="11"/>
      <c r="D498" s="88"/>
      <c r="E498" s="11"/>
      <c r="F498" s="88"/>
      <c r="G498" s="11"/>
      <c r="H498" s="88"/>
      <c r="I498" s="11"/>
      <c r="J498" s="11"/>
      <c r="K498" s="11"/>
      <c r="L498" s="11"/>
      <c r="AQ498" s="12"/>
      <c r="AR498" s="12"/>
      <c r="AS498" s="12"/>
      <c r="AT498" s="12"/>
      <c r="AU498" s="12"/>
      <c r="AW498" s="12"/>
      <c r="AX498" s="12"/>
      <c r="AY498" s="12"/>
      <c r="AZ498" s="12"/>
      <c r="BA498" s="12"/>
    </row>
    <row r="499" spans="3:53" ht="12" x14ac:dyDescent="0.15">
      <c r="C499" s="11"/>
      <c r="D499" s="88"/>
      <c r="E499" s="11"/>
      <c r="F499" s="88"/>
      <c r="G499" s="11"/>
      <c r="H499" s="88"/>
      <c r="I499" s="11"/>
      <c r="J499" s="11"/>
      <c r="K499" s="11"/>
      <c r="L499" s="11"/>
      <c r="AQ499" s="12"/>
      <c r="AR499" s="12"/>
      <c r="AS499" s="12"/>
      <c r="AT499" s="12"/>
      <c r="AU499" s="12"/>
      <c r="AW499" s="12"/>
      <c r="AX499" s="12"/>
      <c r="AY499" s="12"/>
      <c r="AZ499" s="12"/>
      <c r="BA499" s="12"/>
    </row>
    <row r="500" spans="3:53" ht="12" x14ac:dyDescent="0.15">
      <c r="C500" s="11"/>
      <c r="D500" s="88"/>
      <c r="E500" s="11"/>
      <c r="F500" s="88"/>
      <c r="G500" s="11"/>
      <c r="H500" s="88"/>
      <c r="I500" s="11"/>
      <c r="J500" s="11"/>
      <c r="K500" s="11"/>
      <c r="L500" s="11"/>
      <c r="AQ500" s="12"/>
      <c r="AR500" s="12"/>
      <c r="AS500" s="12"/>
      <c r="AT500" s="12"/>
      <c r="AU500" s="12"/>
      <c r="AW500" s="12"/>
      <c r="AX500" s="12"/>
      <c r="AY500" s="12"/>
      <c r="AZ500" s="12"/>
      <c r="BA500" s="12"/>
    </row>
    <row r="501" spans="3:53" ht="12" x14ac:dyDescent="0.15">
      <c r="C501" s="11"/>
      <c r="D501" s="88"/>
      <c r="E501" s="11"/>
      <c r="F501" s="88"/>
      <c r="G501" s="11"/>
      <c r="H501" s="88"/>
      <c r="I501" s="11"/>
      <c r="J501" s="11"/>
      <c r="K501" s="11"/>
      <c r="L501" s="11"/>
      <c r="AQ501" s="12"/>
      <c r="AR501" s="12"/>
      <c r="AS501" s="12"/>
      <c r="AT501" s="12"/>
      <c r="AU501" s="12"/>
      <c r="AW501" s="12"/>
      <c r="AX501" s="12"/>
      <c r="AY501" s="12"/>
      <c r="AZ501" s="12"/>
      <c r="BA501" s="12"/>
    </row>
    <row r="502" spans="3:53" ht="12" x14ac:dyDescent="0.15">
      <c r="C502" s="11"/>
      <c r="D502" s="88"/>
      <c r="E502" s="11"/>
      <c r="F502" s="88"/>
      <c r="G502" s="11"/>
      <c r="H502" s="88"/>
      <c r="I502" s="11"/>
      <c r="J502" s="11"/>
      <c r="K502" s="11"/>
      <c r="L502" s="11"/>
      <c r="AQ502" s="12"/>
      <c r="AR502" s="12"/>
      <c r="AS502" s="12"/>
      <c r="AT502" s="12"/>
      <c r="AU502" s="12"/>
      <c r="AW502" s="12"/>
      <c r="AX502" s="12"/>
      <c r="AY502" s="12"/>
      <c r="AZ502" s="12"/>
      <c r="BA502" s="12"/>
    </row>
    <row r="503" spans="3:53" ht="12" x14ac:dyDescent="0.15">
      <c r="C503" s="11"/>
      <c r="D503" s="88"/>
      <c r="E503" s="11"/>
      <c r="F503" s="88"/>
      <c r="G503" s="11"/>
      <c r="H503" s="88"/>
      <c r="I503" s="11"/>
      <c r="J503" s="11"/>
      <c r="K503" s="11"/>
      <c r="L503" s="11"/>
      <c r="AQ503" s="12"/>
      <c r="AR503" s="12"/>
      <c r="AS503" s="12"/>
      <c r="AT503" s="12"/>
      <c r="AU503" s="12"/>
      <c r="AW503" s="12"/>
      <c r="AX503" s="12"/>
      <c r="AY503" s="12"/>
      <c r="AZ503" s="12"/>
      <c r="BA503" s="12"/>
    </row>
    <row r="504" spans="3:53" ht="12" x14ac:dyDescent="0.15">
      <c r="C504" s="11"/>
      <c r="D504" s="88"/>
      <c r="E504" s="11"/>
      <c r="F504" s="88"/>
      <c r="G504" s="11"/>
      <c r="H504" s="88"/>
      <c r="I504" s="11"/>
      <c r="J504" s="11"/>
      <c r="K504" s="11"/>
      <c r="L504" s="11"/>
      <c r="AQ504" s="12"/>
      <c r="AR504" s="12"/>
      <c r="AS504" s="12"/>
      <c r="AT504" s="12"/>
      <c r="AU504" s="12"/>
      <c r="AW504" s="12"/>
      <c r="AX504" s="12"/>
      <c r="AY504" s="12"/>
      <c r="AZ504" s="12"/>
      <c r="BA504" s="12"/>
    </row>
    <row r="505" spans="3:53" ht="12" x14ac:dyDescent="0.15">
      <c r="C505" s="11"/>
      <c r="D505" s="88"/>
      <c r="E505" s="11"/>
      <c r="F505" s="88"/>
      <c r="G505" s="11"/>
      <c r="H505" s="88"/>
      <c r="I505" s="11"/>
      <c r="J505" s="11"/>
      <c r="K505" s="11"/>
      <c r="L505" s="11"/>
      <c r="AQ505" s="12"/>
      <c r="AR505" s="12"/>
      <c r="AS505" s="12"/>
      <c r="AT505" s="12"/>
      <c r="AU505" s="12"/>
      <c r="AW505" s="12"/>
      <c r="AX505" s="12"/>
      <c r="AY505" s="12"/>
      <c r="AZ505" s="12"/>
      <c r="BA505" s="12"/>
    </row>
    <row r="506" spans="3:53" ht="12" x14ac:dyDescent="0.15">
      <c r="C506" s="11"/>
      <c r="D506" s="88"/>
      <c r="E506" s="11"/>
      <c r="F506" s="88"/>
      <c r="G506" s="11"/>
      <c r="H506" s="88"/>
      <c r="I506" s="11"/>
      <c r="J506" s="11"/>
      <c r="K506" s="11"/>
      <c r="L506" s="11"/>
      <c r="AQ506" s="12"/>
      <c r="AR506" s="12"/>
      <c r="AS506" s="12"/>
      <c r="AT506" s="12"/>
      <c r="AU506" s="12"/>
      <c r="AW506" s="12"/>
      <c r="AX506" s="12"/>
      <c r="AY506" s="12"/>
      <c r="AZ506" s="12"/>
      <c r="BA506" s="12"/>
    </row>
    <row r="507" spans="3:53" ht="12" x14ac:dyDescent="0.15">
      <c r="C507" s="11"/>
      <c r="D507" s="88"/>
      <c r="E507" s="11"/>
      <c r="F507" s="88"/>
      <c r="G507" s="11"/>
      <c r="H507" s="88"/>
      <c r="I507" s="11"/>
      <c r="J507" s="11"/>
      <c r="K507" s="11"/>
      <c r="L507" s="11"/>
      <c r="AQ507" s="12"/>
      <c r="AR507" s="12"/>
      <c r="AS507" s="12"/>
      <c r="AT507" s="12"/>
      <c r="AU507" s="12"/>
      <c r="AW507" s="12"/>
      <c r="AX507" s="12"/>
      <c r="AY507" s="12"/>
      <c r="AZ507" s="12"/>
      <c r="BA507" s="12"/>
    </row>
    <row r="508" spans="3:53" ht="12" x14ac:dyDescent="0.15">
      <c r="C508" s="11"/>
      <c r="D508" s="88"/>
      <c r="E508" s="11"/>
      <c r="F508" s="88"/>
      <c r="G508" s="11"/>
      <c r="H508" s="88"/>
      <c r="I508" s="11"/>
      <c r="J508" s="11"/>
      <c r="K508" s="11"/>
      <c r="L508" s="11"/>
      <c r="AQ508" s="12"/>
      <c r="AR508" s="12"/>
      <c r="AS508" s="12"/>
      <c r="AT508" s="12"/>
      <c r="AU508" s="12"/>
      <c r="AW508" s="12"/>
      <c r="AX508" s="12"/>
      <c r="AY508" s="12"/>
      <c r="AZ508" s="12"/>
      <c r="BA508" s="12"/>
    </row>
    <row r="509" spans="3:53" ht="12" x14ac:dyDescent="0.15">
      <c r="C509" s="11"/>
      <c r="D509" s="88"/>
      <c r="E509" s="11"/>
      <c r="F509" s="88"/>
      <c r="G509" s="11"/>
      <c r="H509" s="88"/>
      <c r="I509" s="11"/>
      <c r="J509" s="11"/>
      <c r="K509" s="11"/>
      <c r="L509" s="11"/>
      <c r="AQ509" s="12"/>
      <c r="AR509" s="12"/>
      <c r="AS509" s="12"/>
      <c r="AT509" s="12"/>
      <c r="AU509" s="12"/>
      <c r="AW509" s="12"/>
      <c r="AX509" s="12"/>
      <c r="AY509" s="12"/>
      <c r="AZ509" s="12"/>
      <c r="BA509" s="12"/>
    </row>
    <row r="510" spans="3:53" ht="12" x14ac:dyDescent="0.15">
      <c r="C510" s="11"/>
      <c r="D510" s="88"/>
      <c r="E510" s="11"/>
      <c r="F510" s="88"/>
      <c r="G510" s="11"/>
      <c r="H510" s="88"/>
      <c r="I510" s="11"/>
      <c r="J510" s="11"/>
      <c r="K510" s="11"/>
      <c r="L510" s="11"/>
      <c r="AQ510" s="12"/>
      <c r="AR510" s="12"/>
      <c r="AS510" s="12"/>
      <c r="AT510" s="12"/>
      <c r="AU510" s="12"/>
      <c r="AW510" s="12"/>
      <c r="AX510" s="12"/>
      <c r="AY510" s="12"/>
      <c r="AZ510" s="12"/>
      <c r="BA510" s="12"/>
    </row>
    <row r="511" spans="3:53" ht="12" x14ac:dyDescent="0.15">
      <c r="C511" s="11"/>
      <c r="D511" s="88"/>
      <c r="E511" s="11"/>
      <c r="F511" s="88"/>
      <c r="G511" s="11"/>
      <c r="H511" s="88"/>
      <c r="I511" s="11"/>
      <c r="J511" s="11"/>
      <c r="K511" s="11"/>
      <c r="L511" s="11"/>
      <c r="AQ511" s="12"/>
      <c r="AR511" s="12"/>
      <c r="AS511" s="12"/>
      <c r="AT511" s="12"/>
      <c r="AU511" s="12"/>
      <c r="AW511" s="12"/>
      <c r="AX511" s="12"/>
      <c r="AY511" s="12"/>
      <c r="AZ511" s="12"/>
      <c r="BA511" s="12"/>
    </row>
    <row r="512" spans="3:53" ht="12" x14ac:dyDescent="0.15">
      <c r="C512" s="11"/>
      <c r="D512" s="88"/>
      <c r="E512" s="11"/>
      <c r="F512" s="88"/>
      <c r="G512" s="11"/>
      <c r="H512" s="88"/>
      <c r="I512" s="11"/>
      <c r="J512" s="11"/>
      <c r="K512" s="11"/>
      <c r="L512" s="11"/>
      <c r="AQ512" s="12"/>
      <c r="AR512" s="12"/>
      <c r="AS512" s="12"/>
      <c r="AT512" s="12"/>
      <c r="AU512" s="12"/>
      <c r="AW512" s="12"/>
      <c r="AX512" s="12"/>
      <c r="AY512" s="12"/>
      <c r="AZ512" s="12"/>
      <c r="BA512" s="12"/>
    </row>
    <row r="513" spans="3:53" ht="12" x14ac:dyDescent="0.15">
      <c r="C513" s="11"/>
      <c r="D513" s="88"/>
      <c r="E513" s="11"/>
      <c r="F513" s="88"/>
      <c r="G513" s="11"/>
      <c r="H513" s="88"/>
      <c r="I513" s="11"/>
      <c r="J513" s="11"/>
      <c r="K513" s="11"/>
      <c r="L513" s="11"/>
      <c r="AQ513" s="12"/>
      <c r="AR513" s="12"/>
      <c r="AS513" s="12"/>
      <c r="AT513" s="12"/>
      <c r="AU513" s="12"/>
      <c r="AW513" s="12"/>
      <c r="AX513" s="12"/>
      <c r="AY513" s="12"/>
      <c r="AZ513" s="12"/>
      <c r="BA513" s="12"/>
    </row>
    <row r="514" spans="3:53" ht="12" x14ac:dyDescent="0.15">
      <c r="C514" s="11"/>
      <c r="D514" s="88"/>
      <c r="E514" s="11"/>
      <c r="F514" s="88"/>
      <c r="G514" s="11"/>
      <c r="H514" s="88"/>
      <c r="I514" s="11"/>
      <c r="J514" s="11"/>
      <c r="K514" s="11"/>
      <c r="L514" s="11"/>
      <c r="AQ514" s="12"/>
      <c r="AR514" s="12"/>
      <c r="AS514" s="12"/>
      <c r="AT514" s="12"/>
      <c r="AU514" s="12"/>
      <c r="AW514" s="12"/>
      <c r="AX514" s="12"/>
      <c r="AY514" s="12"/>
      <c r="AZ514" s="12"/>
      <c r="BA514" s="12"/>
    </row>
    <row r="515" spans="3:53" ht="12" x14ac:dyDescent="0.15">
      <c r="C515" s="11"/>
      <c r="D515" s="88"/>
      <c r="E515" s="11"/>
      <c r="F515" s="88"/>
      <c r="G515" s="11"/>
      <c r="H515" s="88"/>
      <c r="I515" s="11"/>
      <c r="J515" s="11"/>
      <c r="K515" s="11"/>
      <c r="L515" s="11"/>
      <c r="AQ515" s="12"/>
      <c r="AR515" s="12"/>
      <c r="AS515" s="12"/>
      <c r="AT515" s="12"/>
      <c r="AU515" s="12"/>
      <c r="AW515" s="12"/>
      <c r="AX515" s="12"/>
      <c r="AY515" s="12"/>
      <c r="AZ515" s="12"/>
      <c r="BA515" s="12"/>
    </row>
    <row r="516" spans="3:53" ht="12" x14ac:dyDescent="0.15">
      <c r="C516" s="11"/>
      <c r="D516" s="88"/>
      <c r="E516" s="11"/>
      <c r="F516" s="88"/>
      <c r="G516" s="11"/>
      <c r="H516" s="88"/>
      <c r="I516" s="11"/>
      <c r="J516" s="11"/>
      <c r="K516" s="11"/>
      <c r="L516" s="11"/>
      <c r="AQ516" s="12"/>
      <c r="AR516" s="12"/>
      <c r="AS516" s="12"/>
      <c r="AT516" s="12"/>
      <c r="AU516" s="12"/>
      <c r="AW516" s="12"/>
      <c r="AX516" s="12"/>
      <c r="AY516" s="12"/>
      <c r="AZ516" s="12"/>
      <c r="BA516" s="12"/>
    </row>
    <row r="517" spans="3:53" ht="12" x14ac:dyDescent="0.15">
      <c r="C517" s="11"/>
      <c r="D517" s="88"/>
      <c r="E517" s="11"/>
      <c r="F517" s="88"/>
      <c r="G517" s="11"/>
      <c r="H517" s="88"/>
      <c r="I517" s="11"/>
      <c r="J517" s="11"/>
      <c r="K517" s="11"/>
      <c r="L517" s="11"/>
      <c r="AQ517" s="12"/>
      <c r="AR517" s="12"/>
      <c r="AS517" s="12"/>
      <c r="AT517" s="12"/>
      <c r="AU517" s="12"/>
      <c r="AW517" s="12"/>
      <c r="AX517" s="12"/>
      <c r="AY517" s="12"/>
      <c r="AZ517" s="12"/>
      <c r="BA517" s="12"/>
    </row>
    <row r="518" spans="3:53" ht="12" x14ac:dyDescent="0.15">
      <c r="C518" s="11"/>
      <c r="D518" s="88"/>
      <c r="E518" s="11"/>
      <c r="F518" s="88"/>
      <c r="G518" s="11"/>
      <c r="H518" s="88"/>
      <c r="I518" s="11"/>
      <c r="J518" s="11"/>
      <c r="K518" s="11"/>
      <c r="L518" s="11"/>
      <c r="AQ518" s="12"/>
      <c r="AR518" s="12"/>
      <c r="AS518" s="12"/>
      <c r="AT518" s="12"/>
      <c r="AU518" s="12"/>
      <c r="AW518" s="12"/>
      <c r="AX518" s="12"/>
      <c r="AY518" s="12"/>
      <c r="AZ518" s="12"/>
      <c r="BA518" s="12"/>
    </row>
    <row r="519" spans="3:53" ht="12" x14ac:dyDescent="0.15">
      <c r="C519" s="11"/>
      <c r="D519" s="88"/>
      <c r="E519" s="11"/>
      <c r="F519" s="88"/>
      <c r="G519" s="11"/>
      <c r="H519" s="88"/>
      <c r="I519" s="11"/>
      <c r="J519" s="11"/>
      <c r="K519" s="11"/>
      <c r="L519" s="11"/>
      <c r="AQ519" s="12"/>
      <c r="AR519" s="12"/>
      <c r="AS519" s="12"/>
      <c r="AT519" s="12"/>
      <c r="AU519" s="12"/>
      <c r="AW519" s="12"/>
      <c r="AX519" s="12"/>
      <c r="AY519" s="12"/>
      <c r="AZ519" s="12"/>
      <c r="BA519" s="12"/>
    </row>
    <row r="520" spans="3:53" ht="12" x14ac:dyDescent="0.15">
      <c r="C520" s="11"/>
      <c r="D520" s="88"/>
      <c r="E520" s="11"/>
      <c r="F520" s="88"/>
      <c r="G520" s="11"/>
      <c r="H520" s="88"/>
      <c r="I520" s="11"/>
      <c r="J520" s="11"/>
      <c r="K520" s="11"/>
      <c r="L520" s="11"/>
      <c r="AQ520" s="12"/>
      <c r="AR520" s="12"/>
      <c r="AS520" s="12"/>
      <c r="AT520" s="12"/>
      <c r="AU520" s="12"/>
      <c r="AW520" s="12"/>
      <c r="AX520" s="12"/>
      <c r="AY520" s="12"/>
      <c r="AZ520" s="12"/>
      <c r="BA520" s="12"/>
    </row>
    <row r="521" spans="3:53" ht="12" x14ac:dyDescent="0.15">
      <c r="C521" s="11"/>
      <c r="D521" s="88"/>
      <c r="E521" s="11"/>
      <c r="F521" s="88"/>
      <c r="G521" s="11"/>
      <c r="H521" s="88"/>
      <c r="I521" s="11"/>
      <c r="J521" s="11"/>
      <c r="K521" s="11"/>
      <c r="L521" s="11"/>
      <c r="AQ521" s="12"/>
      <c r="AR521" s="12"/>
      <c r="AS521" s="12"/>
      <c r="AT521" s="12"/>
      <c r="AU521" s="12"/>
      <c r="AW521" s="12"/>
      <c r="AX521" s="12"/>
      <c r="AY521" s="12"/>
      <c r="AZ521" s="12"/>
      <c r="BA521" s="12"/>
    </row>
    <row r="522" spans="3:53" ht="12" x14ac:dyDescent="0.15">
      <c r="C522" s="11"/>
      <c r="D522" s="88"/>
      <c r="E522" s="11"/>
      <c r="F522" s="88"/>
      <c r="G522" s="11"/>
      <c r="H522" s="88"/>
      <c r="I522" s="11"/>
      <c r="J522" s="11"/>
      <c r="K522" s="11"/>
      <c r="L522" s="11"/>
      <c r="AQ522" s="12"/>
      <c r="AR522" s="12"/>
      <c r="AS522" s="12"/>
      <c r="AT522" s="12"/>
      <c r="AU522" s="12"/>
      <c r="AW522" s="12"/>
      <c r="AX522" s="12"/>
      <c r="AY522" s="12"/>
      <c r="AZ522" s="12"/>
      <c r="BA522" s="12"/>
    </row>
    <row r="523" spans="3:53" ht="12" x14ac:dyDescent="0.15">
      <c r="C523" s="11"/>
      <c r="D523" s="88"/>
      <c r="E523" s="11"/>
      <c r="F523" s="88"/>
      <c r="G523" s="11"/>
      <c r="H523" s="88"/>
      <c r="I523" s="11"/>
      <c r="J523" s="11"/>
      <c r="K523" s="11"/>
      <c r="L523" s="11"/>
      <c r="AQ523" s="12"/>
      <c r="AR523" s="12"/>
      <c r="AS523" s="12"/>
      <c r="AT523" s="12"/>
      <c r="AU523" s="12"/>
      <c r="AW523" s="12"/>
      <c r="AX523" s="12"/>
      <c r="AY523" s="12"/>
      <c r="AZ523" s="12"/>
      <c r="BA523" s="12"/>
    </row>
    <row r="524" spans="3:53" ht="12" x14ac:dyDescent="0.15">
      <c r="C524" s="11"/>
      <c r="D524" s="88"/>
      <c r="E524" s="11"/>
      <c r="F524" s="88"/>
      <c r="G524" s="11"/>
      <c r="H524" s="88"/>
      <c r="I524" s="11"/>
      <c r="J524" s="11"/>
      <c r="K524" s="11"/>
      <c r="L524" s="11"/>
      <c r="AQ524" s="12"/>
      <c r="AR524" s="12"/>
      <c r="AS524" s="12"/>
      <c r="AT524" s="12"/>
      <c r="AU524" s="12"/>
      <c r="AW524" s="12"/>
      <c r="AX524" s="12"/>
      <c r="AY524" s="12"/>
      <c r="AZ524" s="12"/>
      <c r="BA524" s="12"/>
    </row>
    <row r="525" spans="3:53" ht="12" x14ac:dyDescent="0.15">
      <c r="C525" s="11"/>
      <c r="D525" s="88"/>
      <c r="E525" s="11"/>
      <c r="F525" s="88"/>
      <c r="G525" s="11"/>
      <c r="H525" s="88"/>
      <c r="I525" s="11"/>
      <c r="J525" s="11"/>
      <c r="K525" s="11"/>
      <c r="L525" s="11"/>
      <c r="AQ525" s="12"/>
      <c r="AR525" s="12"/>
      <c r="AS525" s="12"/>
      <c r="AT525" s="12"/>
      <c r="AU525" s="12"/>
      <c r="AW525" s="12"/>
      <c r="AX525" s="12"/>
      <c r="AY525" s="12"/>
      <c r="AZ525" s="12"/>
      <c r="BA525" s="12"/>
    </row>
    <row r="526" spans="3:53" ht="12" x14ac:dyDescent="0.15">
      <c r="C526" s="11"/>
      <c r="D526" s="88"/>
      <c r="E526" s="11"/>
      <c r="F526" s="88"/>
      <c r="G526" s="11"/>
      <c r="H526" s="88"/>
      <c r="I526" s="11"/>
      <c r="J526" s="11"/>
      <c r="K526" s="11"/>
      <c r="L526" s="11"/>
      <c r="AQ526" s="12"/>
      <c r="AR526" s="12"/>
      <c r="AS526" s="12"/>
      <c r="AT526" s="12"/>
      <c r="AU526" s="12"/>
      <c r="AW526" s="12"/>
      <c r="AX526" s="12"/>
      <c r="AY526" s="12"/>
      <c r="AZ526" s="12"/>
      <c r="BA526" s="12"/>
    </row>
    <row r="527" spans="3:53" ht="12" x14ac:dyDescent="0.15">
      <c r="C527" s="11"/>
      <c r="D527" s="88"/>
      <c r="E527" s="11"/>
      <c r="F527" s="88"/>
      <c r="G527" s="11"/>
      <c r="H527" s="88"/>
      <c r="I527" s="11"/>
      <c r="J527" s="11"/>
      <c r="K527" s="11"/>
      <c r="L527" s="11"/>
      <c r="AQ527" s="12"/>
      <c r="AR527" s="12"/>
      <c r="AS527" s="12"/>
      <c r="AT527" s="12"/>
      <c r="AU527" s="12"/>
      <c r="AW527" s="12"/>
      <c r="AX527" s="12"/>
      <c r="AY527" s="12"/>
      <c r="AZ527" s="12"/>
      <c r="BA527" s="12"/>
    </row>
    <row r="528" spans="3:53" ht="12" x14ac:dyDescent="0.15">
      <c r="C528" s="11"/>
      <c r="D528" s="88"/>
      <c r="E528" s="11"/>
      <c r="F528" s="88"/>
      <c r="G528" s="11"/>
      <c r="H528" s="88"/>
      <c r="I528" s="11"/>
      <c r="J528" s="11"/>
      <c r="K528" s="11"/>
      <c r="L528" s="11"/>
      <c r="AQ528" s="12"/>
      <c r="AR528" s="12"/>
      <c r="AS528" s="12"/>
      <c r="AT528" s="12"/>
      <c r="AU528" s="12"/>
      <c r="AW528" s="12"/>
      <c r="AX528" s="12"/>
      <c r="AY528" s="12"/>
      <c r="AZ528" s="12"/>
      <c r="BA528" s="12"/>
    </row>
    <row r="529" spans="3:53" ht="12" x14ac:dyDescent="0.15">
      <c r="C529" s="11"/>
      <c r="D529" s="88"/>
      <c r="E529" s="11"/>
      <c r="F529" s="88"/>
      <c r="G529" s="11"/>
      <c r="H529" s="88"/>
      <c r="I529" s="11"/>
      <c r="J529" s="11"/>
      <c r="K529" s="11"/>
      <c r="L529" s="11"/>
      <c r="AQ529" s="12"/>
      <c r="AR529" s="12"/>
      <c r="AS529" s="12"/>
      <c r="AT529" s="12"/>
      <c r="AU529" s="12"/>
      <c r="AW529" s="12"/>
      <c r="AX529" s="12"/>
      <c r="AY529" s="12"/>
      <c r="AZ529" s="12"/>
      <c r="BA529" s="12"/>
    </row>
    <row r="530" spans="3:53" ht="12" x14ac:dyDescent="0.15">
      <c r="C530" s="11"/>
      <c r="D530" s="88"/>
      <c r="E530" s="11"/>
      <c r="F530" s="88"/>
      <c r="G530" s="11"/>
      <c r="H530" s="88"/>
      <c r="I530" s="11"/>
      <c r="J530" s="11"/>
      <c r="K530" s="11"/>
      <c r="L530" s="11"/>
      <c r="AQ530" s="12"/>
      <c r="AR530" s="12"/>
      <c r="AS530" s="12"/>
      <c r="AT530" s="12"/>
      <c r="AU530" s="12"/>
      <c r="AW530" s="12"/>
      <c r="AX530" s="12"/>
      <c r="AY530" s="12"/>
      <c r="AZ530" s="12"/>
      <c r="BA530" s="12"/>
    </row>
    <row r="531" spans="3:53" ht="12" x14ac:dyDescent="0.15">
      <c r="C531" s="11"/>
      <c r="D531" s="88"/>
      <c r="E531" s="11"/>
      <c r="F531" s="88"/>
      <c r="G531" s="11"/>
      <c r="H531" s="88"/>
      <c r="I531" s="11"/>
      <c r="J531" s="11"/>
      <c r="K531" s="11"/>
      <c r="L531" s="11"/>
      <c r="AQ531" s="12"/>
      <c r="AR531" s="12"/>
      <c r="AS531" s="12"/>
      <c r="AT531" s="12"/>
      <c r="AU531" s="12"/>
      <c r="AW531" s="12"/>
      <c r="AX531" s="12"/>
      <c r="AY531" s="12"/>
      <c r="AZ531" s="12"/>
      <c r="BA531" s="12"/>
    </row>
    <row r="532" spans="3:53" ht="12" x14ac:dyDescent="0.15">
      <c r="C532" s="11"/>
      <c r="D532" s="88"/>
      <c r="E532" s="11"/>
      <c r="F532" s="88"/>
      <c r="G532" s="11"/>
      <c r="H532" s="88"/>
      <c r="I532" s="11"/>
      <c r="J532" s="11"/>
      <c r="K532" s="11"/>
      <c r="L532" s="11"/>
      <c r="AQ532" s="12"/>
      <c r="AR532" s="12"/>
      <c r="AS532" s="12"/>
      <c r="AT532" s="12"/>
      <c r="AU532" s="12"/>
      <c r="AW532" s="12"/>
      <c r="AX532" s="12"/>
      <c r="AY532" s="12"/>
      <c r="AZ532" s="12"/>
      <c r="BA532" s="12"/>
    </row>
    <row r="533" spans="3:53" ht="12" x14ac:dyDescent="0.15">
      <c r="C533" s="11"/>
      <c r="D533" s="88"/>
      <c r="E533" s="11"/>
      <c r="F533" s="88"/>
      <c r="G533" s="11"/>
      <c r="H533" s="88"/>
      <c r="I533" s="11"/>
      <c r="J533" s="11"/>
      <c r="K533" s="11"/>
      <c r="L533" s="11"/>
      <c r="AQ533" s="12"/>
      <c r="AR533" s="12"/>
      <c r="AS533" s="12"/>
      <c r="AT533" s="12"/>
      <c r="AU533" s="12"/>
      <c r="AW533" s="12"/>
      <c r="AX533" s="12"/>
      <c r="AY533" s="12"/>
      <c r="AZ533" s="12"/>
      <c r="BA533" s="12"/>
    </row>
    <row r="534" spans="3:53" ht="12" x14ac:dyDescent="0.15">
      <c r="C534" s="11"/>
      <c r="D534" s="88"/>
      <c r="E534" s="11"/>
      <c r="F534" s="88"/>
      <c r="G534" s="11"/>
      <c r="H534" s="88"/>
      <c r="I534" s="11"/>
      <c r="J534" s="11"/>
      <c r="K534" s="11"/>
      <c r="L534" s="11"/>
      <c r="AQ534" s="12"/>
      <c r="AR534" s="12"/>
      <c r="AS534" s="12"/>
      <c r="AT534" s="12"/>
      <c r="AU534" s="12"/>
      <c r="AW534" s="12"/>
      <c r="AX534" s="12"/>
      <c r="AY534" s="12"/>
      <c r="AZ534" s="12"/>
      <c r="BA534" s="12"/>
    </row>
    <row r="535" spans="3:53" ht="12" x14ac:dyDescent="0.15">
      <c r="C535" s="11"/>
      <c r="D535" s="88"/>
      <c r="E535" s="11"/>
      <c r="F535" s="88"/>
      <c r="G535" s="11"/>
      <c r="H535" s="88"/>
      <c r="I535" s="11"/>
      <c r="J535" s="11"/>
      <c r="K535" s="11"/>
      <c r="L535" s="11"/>
      <c r="AQ535" s="12"/>
      <c r="AR535" s="12"/>
      <c r="AS535" s="12"/>
      <c r="AT535" s="12"/>
      <c r="AU535" s="12"/>
      <c r="AW535" s="12"/>
      <c r="AX535" s="12"/>
      <c r="AY535" s="12"/>
      <c r="AZ535" s="12"/>
      <c r="BA535" s="12"/>
    </row>
    <row r="536" spans="3:53" ht="12" x14ac:dyDescent="0.15">
      <c r="C536" s="11"/>
      <c r="D536" s="88"/>
      <c r="E536" s="11"/>
      <c r="F536" s="88"/>
      <c r="G536" s="11"/>
      <c r="H536" s="88"/>
      <c r="I536" s="11"/>
      <c r="J536" s="11"/>
      <c r="K536" s="11"/>
      <c r="L536" s="11"/>
      <c r="AQ536" s="12"/>
      <c r="AR536" s="12"/>
      <c r="AS536" s="12"/>
      <c r="AT536" s="12"/>
      <c r="AU536" s="12"/>
      <c r="AW536" s="12"/>
      <c r="AX536" s="12"/>
      <c r="AY536" s="12"/>
      <c r="AZ536" s="12"/>
      <c r="BA536" s="12"/>
    </row>
    <row r="537" spans="3:53" ht="12" x14ac:dyDescent="0.15">
      <c r="C537" s="11"/>
      <c r="D537" s="88"/>
      <c r="E537" s="11"/>
      <c r="F537" s="88"/>
      <c r="G537" s="11"/>
      <c r="H537" s="88"/>
      <c r="I537" s="11"/>
      <c r="J537" s="11"/>
      <c r="K537" s="11"/>
      <c r="L537" s="11"/>
      <c r="AQ537" s="12"/>
      <c r="AR537" s="12"/>
      <c r="AS537" s="12"/>
      <c r="AT537" s="12"/>
      <c r="AU537" s="12"/>
      <c r="AW537" s="12"/>
      <c r="AX537" s="12"/>
      <c r="AY537" s="12"/>
      <c r="AZ537" s="12"/>
      <c r="BA537" s="12"/>
    </row>
    <row r="538" spans="3:53" ht="12" x14ac:dyDescent="0.15">
      <c r="C538" s="11"/>
      <c r="D538" s="88"/>
      <c r="E538" s="11"/>
      <c r="F538" s="88"/>
      <c r="G538" s="11"/>
      <c r="H538" s="88"/>
      <c r="I538" s="11"/>
      <c r="J538" s="11"/>
      <c r="K538" s="11"/>
      <c r="L538" s="11"/>
      <c r="AQ538" s="12"/>
      <c r="AR538" s="12"/>
      <c r="AS538" s="12"/>
      <c r="AT538" s="12"/>
      <c r="AU538" s="12"/>
      <c r="AW538" s="12"/>
      <c r="AX538" s="12"/>
      <c r="AY538" s="12"/>
      <c r="AZ538" s="12"/>
      <c r="BA538" s="12"/>
    </row>
    <row r="539" spans="3:53" ht="12" x14ac:dyDescent="0.15">
      <c r="C539" s="11"/>
      <c r="D539" s="88"/>
      <c r="E539" s="11"/>
      <c r="F539" s="88"/>
      <c r="G539" s="11"/>
      <c r="H539" s="88"/>
      <c r="I539" s="11"/>
      <c r="J539" s="11"/>
      <c r="K539" s="11"/>
      <c r="L539" s="11"/>
      <c r="AQ539" s="12"/>
      <c r="AR539" s="12"/>
      <c r="AS539" s="12"/>
      <c r="AT539" s="12"/>
      <c r="AU539" s="12"/>
      <c r="AW539" s="12"/>
      <c r="AX539" s="12"/>
      <c r="AY539" s="12"/>
      <c r="AZ539" s="12"/>
      <c r="BA539" s="12"/>
    </row>
    <row r="540" spans="3:53" ht="12" x14ac:dyDescent="0.15">
      <c r="C540" s="11"/>
      <c r="D540" s="88"/>
      <c r="E540" s="11"/>
      <c r="F540" s="88"/>
      <c r="G540" s="11"/>
      <c r="H540" s="88"/>
      <c r="I540" s="11"/>
      <c r="J540" s="11"/>
      <c r="K540" s="11"/>
      <c r="L540" s="11"/>
      <c r="AQ540" s="12"/>
      <c r="AR540" s="12"/>
      <c r="AS540" s="12"/>
      <c r="AT540" s="12"/>
      <c r="AU540" s="12"/>
      <c r="AW540" s="12"/>
      <c r="AX540" s="12"/>
      <c r="AY540" s="12"/>
      <c r="AZ540" s="12"/>
      <c r="BA540" s="12"/>
    </row>
    <row r="541" spans="3:53" ht="12" x14ac:dyDescent="0.15">
      <c r="C541" s="11"/>
      <c r="D541" s="88"/>
      <c r="E541" s="11"/>
      <c r="F541" s="88"/>
      <c r="G541" s="11"/>
      <c r="H541" s="88"/>
      <c r="I541" s="11"/>
      <c r="J541" s="11"/>
      <c r="K541" s="11"/>
      <c r="L541" s="11"/>
      <c r="AQ541" s="12"/>
      <c r="AR541" s="12"/>
      <c r="AS541" s="12"/>
      <c r="AT541" s="12"/>
      <c r="AU541" s="12"/>
      <c r="AW541" s="12"/>
      <c r="AX541" s="12"/>
      <c r="AY541" s="12"/>
      <c r="AZ541" s="12"/>
      <c r="BA541" s="12"/>
    </row>
    <row r="542" spans="3:53" ht="12" x14ac:dyDescent="0.15">
      <c r="C542" s="11"/>
      <c r="D542" s="88"/>
      <c r="E542" s="11"/>
      <c r="F542" s="88"/>
      <c r="G542" s="11"/>
      <c r="H542" s="88"/>
      <c r="I542" s="11"/>
      <c r="J542" s="11"/>
      <c r="K542" s="11"/>
      <c r="L542" s="11"/>
      <c r="AQ542" s="12"/>
      <c r="AR542" s="12"/>
      <c r="AS542" s="12"/>
      <c r="AT542" s="12"/>
      <c r="AU542" s="12"/>
      <c r="AW542" s="12"/>
      <c r="AX542" s="12"/>
      <c r="AY542" s="12"/>
      <c r="AZ542" s="12"/>
      <c r="BA542" s="12"/>
    </row>
    <row r="543" spans="3:53" ht="12" x14ac:dyDescent="0.15">
      <c r="C543" s="11"/>
      <c r="D543" s="88"/>
      <c r="E543" s="11"/>
      <c r="F543" s="88"/>
      <c r="G543" s="11"/>
      <c r="H543" s="88"/>
      <c r="I543" s="11"/>
      <c r="J543" s="11"/>
      <c r="K543" s="11"/>
      <c r="L543" s="11"/>
      <c r="AQ543" s="12"/>
      <c r="AR543" s="12"/>
      <c r="AS543" s="12"/>
      <c r="AT543" s="12"/>
      <c r="AU543" s="12"/>
      <c r="AW543" s="12"/>
      <c r="AX543" s="12"/>
      <c r="AY543" s="12"/>
      <c r="AZ543" s="12"/>
      <c r="BA543" s="12"/>
    </row>
    <row r="544" spans="3:53" ht="12" x14ac:dyDescent="0.15">
      <c r="C544" s="11"/>
      <c r="D544" s="88"/>
      <c r="E544" s="11"/>
      <c r="F544" s="88"/>
      <c r="G544" s="11"/>
      <c r="H544" s="88"/>
      <c r="I544" s="11"/>
      <c r="J544" s="11"/>
      <c r="K544" s="11"/>
      <c r="L544" s="11"/>
      <c r="AQ544" s="12"/>
      <c r="AR544" s="12"/>
      <c r="AS544" s="12"/>
      <c r="AT544" s="12"/>
      <c r="AU544" s="12"/>
      <c r="AW544" s="12"/>
      <c r="AX544" s="12"/>
      <c r="AY544" s="12"/>
      <c r="AZ544" s="12"/>
      <c r="BA544" s="12"/>
    </row>
    <row r="545" spans="3:53" ht="12" x14ac:dyDescent="0.15">
      <c r="C545" s="11"/>
      <c r="D545" s="88"/>
      <c r="E545" s="11"/>
      <c r="F545" s="88"/>
      <c r="G545" s="11"/>
      <c r="H545" s="88"/>
      <c r="I545" s="11"/>
      <c r="J545" s="11"/>
      <c r="K545" s="11"/>
      <c r="L545" s="11"/>
      <c r="AQ545" s="12"/>
      <c r="AR545" s="12"/>
      <c r="AS545" s="12"/>
      <c r="AT545" s="12"/>
      <c r="AU545" s="12"/>
      <c r="AW545" s="12"/>
      <c r="AX545" s="12"/>
      <c r="AY545" s="12"/>
      <c r="AZ545" s="12"/>
      <c r="BA545" s="12"/>
    </row>
    <row r="546" spans="3:53" ht="12" x14ac:dyDescent="0.15">
      <c r="C546" s="11"/>
      <c r="D546" s="88"/>
      <c r="E546" s="11"/>
      <c r="F546" s="88"/>
      <c r="G546" s="11"/>
      <c r="H546" s="88"/>
      <c r="I546" s="11"/>
      <c r="J546" s="11"/>
      <c r="K546" s="11"/>
      <c r="L546" s="11"/>
      <c r="AQ546" s="12"/>
      <c r="AR546" s="12"/>
      <c r="AS546" s="12"/>
      <c r="AT546" s="12"/>
      <c r="AU546" s="12"/>
      <c r="AW546" s="12"/>
      <c r="AX546" s="12"/>
      <c r="AY546" s="12"/>
      <c r="AZ546" s="12"/>
      <c r="BA546" s="12"/>
    </row>
    <row r="547" spans="3:53" ht="12" x14ac:dyDescent="0.15">
      <c r="C547" s="11"/>
      <c r="D547" s="88"/>
      <c r="E547" s="11"/>
      <c r="F547" s="88"/>
      <c r="G547" s="11"/>
      <c r="H547" s="88"/>
      <c r="I547" s="11"/>
      <c r="J547" s="11"/>
      <c r="K547" s="11"/>
      <c r="L547" s="11"/>
      <c r="AQ547" s="12"/>
      <c r="AR547" s="12"/>
      <c r="AS547" s="12"/>
      <c r="AT547" s="12"/>
      <c r="AU547" s="12"/>
      <c r="AW547" s="12"/>
      <c r="AX547" s="12"/>
      <c r="AY547" s="12"/>
      <c r="AZ547" s="12"/>
      <c r="BA547" s="12"/>
    </row>
    <row r="548" spans="3:53" ht="12" x14ac:dyDescent="0.15">
      <c r="C548" s="11"/>
      <c r="D548" s="88"/>
      <c r="E548" s="11"/>
      <c r="F548" s="88"/>
      <c r="G548" s="11"/>
      <c r="H548" s="88"/>
      <c r="I548" s="11"/>
      <c r="J548" s="11"/>
      <c r="K548" s="11"/>
      <c r="L548" s="11"/>
      <c r="AQ548" s="12"/>
      <c r="AR548" s="12"/>
      <c r="AS548" s="12"/>
      <c r="AT548" s="12"/>
      <c r="AU548" s="12"/>
      <c r="AW548" s="12"/>
      <c r="AX548" s="12"/>
      <c r="AY548" s="12"/>
      <c r="AZ548" s="12"/>
      <c r="BA548" s="12"/>
    </row>
    <row r="549" spans="3:53" ht="12" x14ac:dyDescent="0.15">
      <c r="C549" s="11"/>
      <c r="D549" s="88"/>
      <c r="E549" s="11"/>
      <c r="F549" s="88"/>
      <c r="G549" s="11"/>
      <c r="H549" s="88"/>
      <c r="I549" s="11"/>
      <c r="J549" s="11"/>
      <c r="K549" s="11"/>
      <c r="L549" s="11"/>
      <c r="AQ549" s="12"/>
      <c r="AR549" s="12"/>
      <c r="AS549" s="12"/>
      <c r="AT549" s="12"/>
      <c r="AU549" s="12"/>
      <c r="AW549" s="12"/>
      <c r="AX549" s="12"/>
      <c r="AY549" s="12"/>
      <c r="AZ549" s="12"/>
      <c r="BA549" s="12"/>
    </row>
    <row r="550" spans="3:53" ht="12" x14ac:dyDescent="0.15">
      <c r="C550" s="11"/>
      <c r="D550" s="88"/>
      <c r="E550" s="11"/>
      <c r="F550" s="88"/>
      <c r="G550" s="11"/>
      <c r="H550" s="88"/>
      <c r="I550" s="11"/>
      <c r="J550" s="11"/>
      <c r="K550" s="11"/>
      <c r="L550" s="11"/>
      <c r="AQ550" s="12"/>
      <c r="AR550" s="12"/>
      <c r="AS550" s="12"/>
      <c r="AT550" s="12"/>
      <c r="AU550" s="12"/>
      <c r="AW550" s="12"/>
      <c r="AX550" s="12"/>
      <c r="AY550" s="12"/>
      <c r="AZ550" s="12"/>
      <c r="BA550" s="12"/>
    </row>
    <row r="551" spans="3:53" ht="12" x14ac:dyDescent="0.15">
      <c r="C551" s="11"/>
      <c r="D551" s="88"/>
      <c r="E551" s="11"/>
      <c r="F551" s="88"/>
      <c r="G551" s="11"/>
      <c r="H551" s="88"/>
      <c r="I551" s="11"/>
      <c r="J551" s="11"/>
      <c r="K551" s="11"/>
      <c r="L551" s="11"/>
      <c r="AQ551" s="12"/>
      <c r="AR551" s="12"/>
      <c r="AS551" s="12"/>
      <c r="AT551" s="12"/>
      <c r="AU551" s="12"/>
      <c r="AW551" s="12"/>
      <c r="AX551" s="12"/>
      <c r="AY551" s="12"/>
      <c r="AZ551" s="12"/>
      <c r="BA551" s="12"/>
    </row>
    <row r="552" spans="3:53" ht="12" x14ac:dyDescent="0.15">
      <c r="C552" s="11"/>
      <c r="D552" s="88"/>
      <c r="E552" s="11"/>
      <c r="F552" s="88"/>
      <c r="G552" s="11"/>
      <c r="H552" s="88"/>
      <c r="I552" s="11"/>
      <c r="J552" s="11"/>
      <c r="K552" s="11"/>
      <c r="L552" s="11"/>
      <c r="AQ552" s="12"/>
      <c r="AR552" s="12"/>
      <c r="AS552" s="12"/>
      <c r="AT552" s="12"/>
      <c r="AU552" s="12"/>
      <c r="AW552" s="12"/>
      <c r="AX552" s="12"/>
      <c r="AY552" s="12"/>
      <c r="AZ552" s="12"/>
      <c r="BA552" s="12"/>
    </row>
    <row r="553" spans="3:53" ht="12" x14ac:dyDescent="0.15">
      <c r="C553" s="11"/>
      <c r="D553" s="88"/>
      <c r="E553" s="11"/>
      <c r="F553" s="88"/>
      <c r="G553" s="11"/>
      <c r="H553" s="88"/>
      <c r="I553" s="11"/>
      <c r="J553" s="11"/>
      <c r="K553" s="11"/>
      <c r="L553" s="11"/>
      <c r="AQ553" s="12"/>
      <c r="AR553" s="12"/>
      <c r="AS553" s="12"/>
      <c r="AT553" s="12"/>
      <c r="AU553" s="12"/>
      <c r="AW553" s="12"/>
      <c r="AX553" s="12"/>
      <c r="AY553" s="12"/>
      <c r="AZ553" s="12"/>
      <c r="BA553" s="12"/>
    </row>
    <row r="554" spans="3:53" ht="12" x14ac:dyDescent="0.15">
      <c r="C554" s="11"/>
      <c r="D554" s="88"/>
      <c r="E554" s="11"/>
      <c r="F554" s="88"/>
      <c r="G554" s="11"/>
      <c r="H554" s="88"/>
      <c r="I554" s="11"/>
      <c r="J554" s="11"/>
      <c r="K554" s="11"/>
      <c r="L554" s="11"/>
      <c r="AQ554" s="12"/>
      <c r="AR554" s="12"/>
      <c r="AS554" s="12"/>
      <c r="AT554" s="12"/>
      <c r="AU554" s="12"/>
      <c r="AW554" s="12"/>
      <c r="AX554" s="12"/>
      <c r="AY554" s="12"/>
      <c r="AZ554" s="12"/>
      <c r="BA554" s="12"/>
    </row>
    <row r="555" spans="3:53" ht="12" x14ac:dyDescent="0.15">
      <c r="C555" s="11"/>
      <c r="D555" s="88"/>
      <c r="E555" s="11"/>
      <c r="F555" s="88"/>
      <c r="G555" s="11"/>
      <c r="H555" s="88"/>
      <c r="I555" s="11"/>
      <c r="J555" s="11"/>
      <c r="K555" s="11"/>
      <c r="L555" s="11"/>
      <c r="AQ555" s="12"/>
      <c r="AR555" s="12"/>
      <c r="AS555" s="12"/>
      <c r="AT555" s="12"/>
      <c r="AU555" s="12"/>
      <c r="AW555" s="12"/>
      <c r="AX555" s="12"/>
      <c r="AY555" s="12"/>
      <c r="AZ555" s="12"/>
      <c r="BA555" s="12"/>
    </row>
    <row r="556" spans="3:53" ht="12" x14ac:dyDescent="0.15">
      <c r="C556" s="11"/>
      <c r="D556" s="88"/>
      <c r="E556" s="11"/>
      <c r="F556" s="88"/>
      <c r="G556" s="11"/>
      <c r="H556" s="88"/>
      <c r="I556" s="11"/>
      <c r="J556" s="11"/>
      <c r="K556" s="11"/>
      <c r="L556" s="11"/>
      <c r="AQ556" s="12"/>
      <c r="AR556" s="12"/>
      <c r="AS556" s="12"/>
      <c r="AT556" s="12"/>
      <c r="AU556" s="12"/>
      <c r="AW556" s="12"/>
      <c r="AX556" s="12"/>
      <c r="AY556" s="12"/>
      <c r="AZ556" s="12"/>
      <c r="BA556" s="12"/>
    </row>
    <row r="557" spans="3:53" ht="12" x14ac:dyDescent="0.15">
      <c r="C557" s="11"/>
      <c r="D557" s="88"/>
      <c r="E557" s="11"/>
      <c r="F557" s="88"/>
      <c r="G557" s="11"/>
      <c r="H557" s="88"/>
      <c r="I557" s="11"/>
      <c r="J557" s="11"/>
      <c r="K557" s="11"/>
      <c r="L557" s="11"/>
      <c r="AQ557" s="12"/>
      <c r="AR557" s="12"/>
      <c r="AS557" s="12"/>
      <c r="AT557" s="12"/>
      <c r="AU557" s="12"/>
      <c r="AW557" s="12"/>
      <c r="AX557" s="12"/>
      <c r="AY557" s="12"/>
      <c r="AZ557" s="12"/>
      <c r="BA557" s="12"/>
    </row>
    <row r="558" spans="3:53" ht="12" x14ac:dyDescent="0.15">
      <c r="C558" s="11"/>
      <c r="D558" s="88"/>
      <c r="E558" s="11"/>
      <c r="F558" s="88"/>
      <c r="G558" s="11"/>
      <c r="H558" s="88"/>
      <c r="I558" s="11"/>
      <c r="J558" s="11"/>
      <c r="K558" s="11"/>
      <c r="L558" s="11"/>
      <c r="AQ558" s="12"/>
      <c r="AR558" s="12"/>
      <c r="AS558" s="12"/>
      <c r="AT558" s="12"/>
      <c r="AU558" s="12"/>
      <c r="AW558" s="12"/>
      <c r="AX558" s="12"/>
      <c r="AY558" s="12"/>
      <c r="AZ558" s="12"/>
      <c r="BA558" s="12"/>
    </row>
    <row r="559" spans="3:53" ht="12" x14ac:dyDescent="0.15">
      <c r="C559" s="11"/>
      <c r="D559" s="88"/>
      <c r="E559" s="11"/>
      <c r="F559" s="88"/>
      <c r="G559" s="11"/>
      <c r="H559" s="88"/>
      <c r="I559" s="11"/>
      <c r="J559" s="11"/>
      <c r="K559" s="11"/>
      <c r="L559" s="11"/>
      <c r="AQ559" s="12"/>
      <c r="AR559" s="12"/>
      <c r="AS559" s="12"/>
      <c r="AT559" s="12"/>
      <c r="AU559" s="12"/>
      <c r="AW559" s="12"/>
      <c r="AX559" s="12"/>
      <c r="AY559" s="12"/>
      <c r="AZ559" s="12"/>
      <c r="BA559" s="12"/>
    </row>
    <row r="560" spans="3:53" ht="12" x14ac:dyDescent="0.15">
      <c r="C560" s="11"/>
      <c r="D560" s="88"/>
      <c r="E560" s="11"/>
      <c r="F560" s="88"/>
      <c r="G560" s="11"/>
      <c r="H560" s="88"/>
      <c r="I560" s="11"/>
      <c r="J560" s="11"/>
      <c r="K560" s="11"/>
      <c r="L560" s="11"/>
      <c r="AQ560" s="12"/>
      <c r="AR560" s="12"/>
      <c r="AS560" s="12"/>
      <c r="AT560" s="12"/>
      <c r="AU560" s="12"/>
      <c r="AW560" s="12"/>
      <c r="AX560" s="12"/>
      <c r="AY560" s="12"/>
      <c r="AZ560" s="12"/>
      <c r="BA560" s="12"/>
    </row>
    <row r="561" spans="3:53" ht="12" x14ac:dyDescent="0.15">
      <c r="C561" s="11"/>
      <c r="D561" s="88"/>
      <c r="E561" s="11"/>
      <c r="F561" s="88"/>
      <c r="G561" s="11"/>
      <c r="H561" s="88"/>
      <c r="I561" s="11"/>
      <c r="J561" s="11"/>
      <c r="K561" s="11"/>
      <c r="L561" s="11"/>
      <c r="AQ561" s="12"/>
      <c r="AR561" s="12"/>
      <c r="AS561" s="12"/>
      <c r="AT561" s="12"/>
      <c r="AU561" s="12"/>
      <c r="AW561" s="12"/>
      <c r="AX561" s="12"/>
      <c r="AY561" s="12"/>
      <c r="AZ561" s="12"/>
      <c r="BA561" s="12"/>
    </row>
    <row r="562" spans="3:53" ht="12" x14ac:dyDescent="0.15">
      <c r="C562" s="11"/>
      <c r="D562" s="88"/>
      <c r="E562" s="11"/>
      <c r="F562" s="88"/>
      <c r="G562" s="11"/>
      <c r="H562" s="88"/>
      <c r="I562" s="11"/>
      <c r="J562" s="11"/>
      <c r="K562" s="11"/>
      <c r="L562" s="11"/>
      <c r="AQ562" s="12"/>
      <c r="AR562" s="12"/>
      <c r="AS562" s="12"/>
      <c r="AT562" s="12"/>
      <c r="AU562" s="12"/>
      <c r="AW562" s="12"/>
      <c r="AX562" s="12"/>
      <c r="AY562" s="12"/>
      <c r="AZ562" s="12"/>
      <c r="BA562" s="12"/>
    </row>
    <row r="563" spans="3:53" ht="12" x14ac:dyDescent="0.15">
      <c r="C563" s="11"/>
      <c r="D563" s="88"/>
      <c r="E563" s="11"/>
      <c r="F563" s="88"/>
      <c r="G563" s="11"/>
      <c r="H563" s="88"/>
      <c r="I563" s="11"/>
      <c r="J563" s="11"/>
      <c r="K563" s="11"/>
      <c r="L563" s="11"/>
      <c r="AQ563" s="12"/>
      <c r="AR563" s="12"/>
      <c r="AS563" s="12"/>
      <c r="AT563" s="12"/>
      <c r="AU563" s="12"/>
      <c r="AW563" s="12"/>
      <c r="AX563" s="12"/>
      <c r="AY563" s="12"/>
      <c r="AZ563" s="12"/>
      <c r="BA563" s="12"/>
    </row>
    <row r="564" spans="3:53" ht="12" x14ac:dyDescent="0.15">
      <c r="C564" s="11"/>
      <c r="D564" s="88"/>
      <c r="E564" s="11"/>
      <c r="F564" s="88"/>
      <c r="G564" s="11"/>
      <c r="H564" s="88"/>
      <c r="I564" s="11"/>
      <c r="J564" s="11"/>
      <c r="K564" s="11"/>
      <c r="L564" s="11"/>
      <c r="AQ564" s="12"/>
      <c r="AR564" s="12"/>
      <c r="AS564" s="12"/>
      <c r="AT564" s="12"/>
      <c r="AU564" s="12"/>
      <c r="AW564" s="12"/>
      <c r="AX564" s="12"/>
      <c r="AY564" s="12"/>
      <c r="AZ564" s="12"/>
      <c r="BA564" s="12"/>
    </row>
    <row r="565" spans="3:53" ht="12" x14ac:dyDescent="0.15">
      <c r="C565" s="11"/>
      <c r="D565" s="88"/>
      <c r="E565" s="11"/>
      <c r="F565" s="88"/>
      <c r="G565" s="11"/>
      <c r="H565" s="88"/>
      <c r="I565" s="11"/>
      <c r="J565" s="11"/>
      <c r="K565" s="11"/>
      <c r="L565" s="11"/>
      <c r="AQ565" s="12"/>
      <c r="AR565" s="12"/>
      <c r="AS565" s="12"/>
      <c r="AT565" s="12"/>
      <c r="AU565" s="12"/>
      <c r="AW565" s="12"/>
      <c r="AX565" s="12"/>
      <c r="AY565" s="12"/>
      <c r="AZ565" s="12"/>
      <c r="BA565" s="12"/>
    </row>
    <row r="566" spans="3:53" ht="12" x14ac:dyDescent="0.15">
      <c r="C566" s="11"/>
      <c r="D566" s="88"/>
      <c r="E566" s="11"/>
      <c r="F566" s="88"/>
      <c r="G566" s="11"/>
      <c r="H566" s="88"/>
      <c r="I566" s="11"/>
      <c r="J566" s="11"/>
      <c r="K566" s="11"/>
      <c r="L566" s="11"/>
      <c r="AQ566" s="12"/>
      <c r="AR566" s="12"/>
      <c r="AS566" s="12"/>
      <c r="AT566" s="12"/>
      <c r="AU566" s="12"/>
      <c r="AW566" s="12"/>
      <c r="AX566" s="12"/>
      <c r="AY566" s="12"/>
      <c r="AZ566" s="12"/>
      <c r="BA566" s="12"/>
    </row>
    <row r="567" spans="3:53" ht="12" x14ac:dyDescent="0.15">
      <c r="C567" s="11"/>
      <c r="D567" s="88"/>
      <c r="E567" s="11"/>
      <c r="F567" s="88"/>
      <c r="G567" s="11"/>
      <c r="H567" s="88"/>
      <c r="I567" s="11"/>
      <c r="J567" s="11"/>
      <c r="K567" s="11"/>
      <c r="L567" s="11"/>
      <c r="AQ567" s="12"/>
      <c r="AR567" s="12"/>
      <c r="AS567" s="12"/>
      <c r="AT567" s="12"/>
      <c r="AU567" s="12"/>
      <c r="AW567" s="12"/>
      <c r="AX567" s="12"/>
      <c r="AY567" s="12"/>
      <c r="AZ567" s="12"/>
      <c r="BA567" s="12"/>
    </row>
    <row r="568" spans="3:53" ht="12" x14ac:dyDescent="0.15">
      <c r="C568" s="11"/>
      <c r="D568" s="88"/>
      <c r="E568" s="11"/>
      <c r="F568" s="88"/>
      <c r="G568" s="11"/>
      <c r="H568" s="88"/>
      <c r="I568" s="11"/>
      <c r="J568" s="11"/>
      <c r="K568" s="11"/>
      <c r="L568" s="11"/>
      <c r="AQ568" s="12"/>
      <c r="AR568" s="12"/>
      <c r="AS568" s="12"/>
      <c r="AT568" s="12"/>
      <c r="AU568" s="12"/>
      <c r="AW568" s="12"/>
      <c r="AX568" s="12"/>
      <c r="AY568" s="12"/>
      <c r="AZ568" s="12"/>
      <c r="BA568" s="12"/>
    </row>
    <row r="569" spans="3:53" ht="12" x14ac:dyDescent="0.15">
      <c r="C569" s="11"/>
      <c r="D569" s="88"/>
      <c r="E569" s="11"/>
      <c r="F569" s="88"/>
      <c r="G569" s="11"/>
      <c r="H569" s="88"/>
      <c r="I569" s="11"/>
      <c r="J569" s="11"/>
      <c r="K569" s="11"/>
      <c r="L569" s="11"/>
      <c r="AQ569" s="12"/>
      <c r="AR569" s="12"/>
      <c r="AS569" s="12"/>
      <c r="AT569" s="12"/>
      <c r="AU569" s="12"/>
      <c r="AW569" s="12"/>
      <c r="AX569" s="12"/>
      <c r="AY569" s="12"/>
      <c r="AZ569" s="12"/>
      <c r="BA569" s="12"/>
    </row>
    <row r="570" spans="3:53" ht="12" x14ac:dyDescent="0.15">
      <c r="C570" s="11"/>
      <c r="D570" s="88"/>
      <c r="E570" s="11"/>
      <c r="F570" s="88"/>
      <c r="G570" s="11"/>
      <c r="H570" s="88"/>
      <c r="I570" s="11"/>
      <c r="J570" s="11"/>
      <c r="K570" s="11"/>
      <c r="L570" s="11"/>
      <c r="AQ570" s="12"/>
      <c r="AR570" s="12"/>
      <c r="AS570" s="12"/>
      <c r="AT570" s="12"/>
      <c r="AU570" s="12"/>
      <c r="AW570" s="12"/>
      <c r="AX570" s="12"/>
      <c r="AY570" s="12"/>
      <c r="AZ570" s="12"/>
      <c r="BA570" s="12"/>
    </row>
    <row r="571" spans="3:53" ht="12" x14ac:dyDescent="0.15">
      <c r="C571" s="11"/>
      <c r="D571" s="88"/>
      <c r="E571" s="11"/>
      <c r="F571" s="88"/>
      <c r="G571" s="11"/>
      <c r="H571" s="88"/>
      <c r="I571" s="11"/>
      <c r="J571" s="11"/>
      <c r="K571" s="11"/>
      <c r="L571" s="11"/>
      <c r="AQ571" s="12"/>
      <c r="AR571" s="12"/>
      <c r="AS571" s="12"/>
      <c r="AT571" s="12"/>
      <c r="AU571" s="12"/>
      <c r="AW571" s="12"/>
      <c r="AX571" s="12"/>
      <c r="AY571" s="12"/>
      <c r="AZ571" s="12"/>
      <c r="BA571" s="12"/>
    </row>
    <row r="572" spans="3:53" ht="12" x14ac:dyDescent="0.15">
      <c r="C572" s="11"/>
      <c r="D572" s="88"/>
      <c r="E572" s="11"/>
      <c r="F572" s="88"/>
      <c r="G572" s="11"/>
      <c r="H572" s="88"/>
      <c r="I572" s="11"/>
      <c r="J572" s="11"/>
      <c r="K572" s="11"/>
      <c r="L572" s="11"/>
      <c r="AQ572" s="12"/>
      <c r="AR572" s="12"/>
      <c r="AS572" s="12"/>
      <c r="AT572" s="12"/>
      <c r="AU572" s="12"/>
      <c r="AW572" s="12"/>
      <c r="AX572" s="12"/>
      <c r="AY572" s="12"/>
      <c r="AZ572" s="12"/>
      <c r="BA572" s="12"/>
    </row>
    <row r="573" spans="3:53" ht="12" x14ac:dyDescent="0.15">
      <c r="C573" s="11"/>
      <c r="D573" s="88"/>
      <c r="E573" s="11"/>
      <c r="F573" s="88"/>
      <c r="G573" s="11"/>
      <c r="H573" s="88"/>
      <c r="I573" s="11"/>
      <c r="J573" s="11"/>
      <c r="K573" s="11"/>
      <c r="L573" s="11"/>
      <c r="AQ573" s="12"/>
      <c r="AR573" s="12"/>
      <c r="AS573" s="12"/>
      <c r="AT573" s="12"/>
      <c r="AU573" s="12"/>
      <c r="AW573" s="12"/>
      <c r="AX573" s="12"/>
      <c r="AY573" s="12"/>
      <c r="AZ573" s="12"/>
      <c r="BA573" s="12"/>
    </row>
    <row r="574" spans="3:53" ht="12" x14ac:dyDescent="0.15">
      <c r="C574" s="11"/>
      <c r="D574" s="88"/>
      <c r="E574" s="11"/>
      <c r="F574" s="88"/>
      <c r="G574" s="11"/>
      <c r="H574" s="88"/>
      <c r="I574" s="11"/>
      <c r="J574" s="11"/>
      <c r="K574" s="11"/>
      <c r="L574" s="11"/>
      <c r="AQ574" s="12"/>
      <c r="AR574" s="12"/>
      <c r="AS574" s="12"/>
      <c r="AT574" s="12"/>
      <c r="AU574" s="12"/>
      <c r="AW574" s="12"/>
      <c r="AX574" s="12"/>
      <c r="AY574" s="12"/>
      <c r="AZ574" s="12"/>
      <c r="BA574" s="12"/>
    </row>
    <row r="575" spans="3:53" ht="12" x14ac:dyDescent="0.15">
      <c r="C575" s="11"/>
      <c r="D575" s="88"/>
      <c r="E575" s="11"/>
      <c r="F575" s="88"/>
      <c r="G575" s="11"/>
      <c r="H575" s="88"/>
      <c r="I575" s="11"/>
      <c r="J575" s="11"/>
      <c r="K575" s="11"/>
      <c r="L575" s="11"/>
      <c r="AQ575" s="12"/>
      <c r="AR575" s="12"/>
      <c r="AS575" s="12"/>
      <c r="AT575" s="12"/>
      <c r="AU575" s="12"/>
      <c r="AW575" s="12"/>
      <c r="AX575" s="12"/>
      <c r="AY575" s="12"/>
      <c r="AZ575" s="12"/>
      <c r="BA575" s="12"/>
    </row>
    <row r="576" spans="3:53" ht="12" x14ac:dyDescent="0.15">
      <c r="C576" s="11"/>
      <c r="D576" s="88"/>
      <c r="E576" s="11"/>
      <c r="F576" s="88"/>
      <c r="G576" s="11"/>
      <c r="H576" s="88"/>
      <c r="I576" s="11"/>
      <c r="J576" s="11"/>
      <c r="K576" s="11"/>
      <c r="L576" s="11"/>
      <c r="AQ576" s="12"/>
      <c r="AR576" s="12"/>
      <c r="AS576" s="12"/>
      <c r="AT576" s="12"/>
      <c r="AU576" s="12"/>
      <c r="AW576" s="12"/>
      <c r="AX576" s="12"/>
      <c r="AY576" s="12"/>
      <c r="AZ576" s="12"/>
      <c r="BA576" s="12"/>
    </row>
    <row r="577" spans="3:53" ht="12" x14ac:dyDescent="0.15">
      <c r="C577" s="11"/>
      <c r="D577" s="88"/>
      <c r="E577" s="11"/>
      <c r="F577" s="88"/>
      <c r="G577" s="11"/>
      <c r="H577" s="88"/>
      <c r="I577" s="11"/>
      <c r="J577" s="11"/>
      <c r="K577" s="11"/>
      <c r="L577" s="11"/>
      <c r="AQ577" s="12"/>
      <c r="AR577" s="12"/>
      <c r="AS577" s="12"/>
      <c r="AT577" s="12"/>
      <c r="AU577" s="12"/>
      <c r="AW577" s="12"/>
      <c r="AX577" s="12"/>
      <c r="AY577" s="12"/>
      <c r="AZ577" s="12"/>
      <c r="BA577" s="12"/>
    </row>
    <row r="578" spans="3:53" ht="12" x14ac:dyDescent="0.15">
      <c r="C578" s="11"/>
      <c r="D578" s="88"/>
      <c r="E578" s="11"/>
      <c r="F578" s="88"/>
      <c r="G578" s="11"/>
      <c r="H578" s="88"/>
      <c r="I578" s="11"/>
      <c r="J578" s="11"/>
      <c r="K578" s="11"/>
      <c r="L578" s="11"/>
      <c r="AQ578" s="12"/>
      <c r="AR578" s="12"/>
      <c r="AS578" s="12"/>
      <c r="AT578" s="12"/>
      <c r="AU578" s="12"/>
      <c r="AW578" s="12"/>
      <c r="AX578" s="12"/>
      <c r="AY578" s="12"/>
      <c r="AZ578" s="12"/>
      <c r="BA578" s="12"/>
    </row>
    <row r="579" spans="3:53" ht="12" x14ac:dyDescent="0.15">
      <c r="C579" s="11"/>
      <c r="D579" s="88"/>
      <c r="E579" s="11"/>
      <c r="F579" s="88"/>
      <c r="G579" s="11"/>
      <c r="H579" s="88"/>
      <c r="I579" s="11"/>
      <c r="J579" s="11"/>
      <c r="K579" s="11"/>
      <c r="L579" s="11"/>
      <c r="AQ579" s="12"/>
      <c r="AR579" s="12"/>
      <c r="AS579" s="12"/>
      <c r="AT579" s="12"/>
      <c r="AU579" s="12"/>
      <c r="AW579" s="12"/>
      <c r="AX579" s="12"/>
      <c r="AY579" s="12"/>
      <c r="AZ579" s="12"/>
      <c r="BA579" s="12"/>
    </row>
    <row r="580" spans="3:53" ht="12" x14ac:dyDescent="0.15">
      <c r="C580" s="11"/>
      <c r="D580" s="88"/>
      <c r="E580" s="11"/>
      <c r="F580" s="88"/>
      <c r="G580" s="11"/>
      <c r="H580" s="88"/>
      <c r="I580" s="11"/>
      <c r="J580" s="11"/>
      <c r="K580" s="11"/>
      <c r="L580" s="11"/>
      <c r="AQ580" s="12"/>
      <c r="AR580" s="12"/>
      <c r="AS580" s="12"/>
      <c r="AT580" s="12"/>
      <c r="AU580" s="12"/>
      <c r="AW580" s="12"/>
      <c r="AX580" s="12"/>
      <c r="AY580" s="12"/>
      <c r="AZ580" s="12"/>
      <c r="BA580" s="12"/>
    </row>
    <row r="581" spans="3:53" ht="12" x14ac:dyDescent="0.15">
      <c r="C581" s="11"/>
      <c r="D581" s="88"/>
      <c r="E581" s="11"/>
      <c r="F581" s="88"/>
      <c r="G581" s="11"/>
      <c r="H581" s="88"/>
      <c r="I581" s="11"/>
      <c r="J581" s="11"/>
      <c r="K581" s="11"/>
      <c r="L581" s="11"/>
      <c r="AQ581" s="12"/>
      <c r="AR581" s="12"/>
      <c r="AS581" s="12"/>
      <c r="AT581" s="12"/>
      <c r="AU581" s="12"/>
      <c r="AW581" s="12"/>
      <c r="AX581" s="12"/>
      <c r="AY581" s="12"/>
      <c r="AZ581" s="12"/>
      <c r="BA581" s="12"/>
    </row>
    <row r="582" spans="3:53" ht="12" x14ac:dyDescent="0.15">
      <c r="C582" s="11"/>
      <c r="D582" s="88"/>
      <c r="E582" s="11"/>
      <c r="F582" s="88"/>
      <c r="G582" s="11"/>
      <c r="H582" s="88"/>
      <c r="I582" s="11"/>
      <c r="J582" s="11"/>
      <c r="K582" s="11"/>
      <c r="L582" s="11"/>
      <c r="AQ582" s="12"/>
      <c r="AR582" s="12"/>
      <c r="AS582" s="12"/>
      <c r="AT582" s="12"/>
      <c r="AU582" s="12"/>
      <c r="AW582" s="12"/>
      <c r="AX582" s="12"/>
      <c r="AY582" s="12"/>
      <c r="AZ582" s="12"/>
      <c r="BA582" s="12"/>
    </row>
    <row r="583" spans="3:53" ht="12" x14ac:dyDescent="0.15">
      <c r="C583" s="11"/>
      <c r="D583" s="88"/>
      <c r="E583" s="11"/>
      <c r="F583" s="88"/>
      <c r="G583" s="11"/>
      <c r="H583" s="88"/>
      <c r="I583" s="11"/>
      <c r="J583" s="11"/>
      <c r="K583" s="11"/>
      <c r="L583" s="11"/>
      <c r="AQ583" s="12"/>
      <c r="AR583" s="12"/>
      <c r="AS583" s="12"/>
      <c r="AT583" s="12"/>
      <c r="AU583" s="12"/>
      <c r="AW583" s="12"/>
      <c r="AX583" s="12"/>
      <c r="AY583" s="12"/>
      <c r="AZ583" s="12"/>
      <c r="BA583" s="12"/>
    </row>
    <row r="584" spans="3:53" ht="12" x14ac:dyDescent="0.15">
      <c r="C584" s="11"/>
      <c r="D584" s="88"/>
      <c r="E584" s="11"/>
      <c r="F584" s="88"/>
      <c r="G584" s="11"/>
      <c r="H584" s="88"/>
      <c r="I584" s="11"/>
      <c r="J584" s="11"/>
      <c r="K584" s="11"/>
      <c r="L584" s="11"/>
      <c r="AQ584" s="12"/>
      <c r="AR584" s="12"/>
      <c r="AS584" s="12"/>
      <c r="AT584" s="12"/>
      <c r="AU584" s="12"/>
      <c r="AW584" s="12"/>
      <c r="AX584" s="12"/>
      <c r="AY584" s="12"/>
      <c r="AZ584" s="12"/>
      <c r="BA584" s="12"/>
    </row>
    <row r="585" spans="3:53" ht="12" x14ac:dyDescent="0.15">
      <c r="C585" s="11"/>
      <c r="D585" s="88"/>
      <c r="E585" s="11"/>
      <c r="F585" s="88"/>
      <c r="G585" s="11"/>
      <c r="H585" s="88"/>
      <c r="I585" s="11"/>
      <c r="J585" s="11"/>
      <c r="K585" s="11"/>
      <c r="L585" s="11"/>
      <c r="AQ585" s="12"/>
      <c r="AR585" s="12"/>
      <c r="AS585" s="12"/>
      <c r="AT585" s="12"/>
      <c r="AU585" s="12"/>
      <c r="AW585" s="12"/>
      <c r="AX585" s="12"/>
      <c r="AY585" s="12"/>
      <c r="AZ585" s="12"/>
      <c r="BA585" s="12"/>
    </row>
    <row r="586" spans="3:53" ht="12" x14ac:dyDescent="0.15">
      <c r="C586" s="11"/>
      <c r="D586" s="88"/>
      <c r="E586" s="11"/>
      <c r="F586" s="88"/>
      <c r="G586" s="11"/>
      <c r="H586" s="88"/>
      <c r="I586" s="11"/>
      <c r="J586" s="11"/>
      <c r="K586" s="11"/>
      <c r="L586" s="11"/>
      <c r="AQ586" s="12"/>
      <c r="AR586" s="12"/>
      <c r="AS586" s="12"/>
      <c r="AT586" s="12"/>
      <c r="AU586" s="12"/>
      <c r="AW586" s="12"/>
      <c r="AX586" s="12"/>
      <c r="AY586" s="12"/>
      <c r="AZ586" s="12"/>
      <c r="BA586" s="12"/>
    </row>
    <row r="587" spans="3:53" ht="12" x14ac:dyDescent="0.15">
      <c r="C587" s="11"/>
      <c r="D587" s="88"/>
      <c r="E587" s="11"/>
      <c r="F587" s="88"/>
      <c r="G587" s="11"/>
      <c r="H587" s="88"/>
      <c r="I587" s="11"/>
      <c r="J587" s="11"/>
      <c r="K587" s="11"/>
      <c r="L587" s="11"/>
      <c r="AQ587" s="12"/>
      <c r="AR587" s="12"/>
      <c r="AS587" s="12"/>
      <c r="AT587" s="12"/>
      <c r="AU587" s="12"/>
      <c r="AW587" s="12"/>
      <c r="AX587" s="12"/>
      <c r="AY587" s="12"/>
      <c r="AZ587" s="12"/>
      <c r="BA587" s="12"/>
    </row>
    <row r="588" spans="3:53" ht="12" x14ac:dyDescent="0.15">
      <c r="C588" s="11"/>
      <c r="D588" s="88"/>
      <c r="E588" s="11"/>
      <c r="F588" s="88"/>
      <c r="G588" s="11"/>
      <c r="H588" s="88"/>
      <c r="I588" s="11"/>
      <c r="J588" s="11"/>
      <c r="K588" s="11"/>
      <c r="L588" s="11"/>
      <c r="AQ588" s="12"/>
      <c r="AR588" s="12"/>
      <c r="AS588" s="12"/>
      <c r="AT588" s="12"/>
      <c r="AU588" s="12"/>
      <c r="AW588" s="12"/>
      <c r="AX588" s="12"/>
      <c r="AY588" s="12"/>
      <c r="AZ588" s="12"/>
      <c r="BA588" s="12"/>
    </row>
    <row r="589" spans="3:53" ht="12" x14ac:dyDescent="0.15">
      <c r="C589" s="11"/>
      <c r="D589" s="88"/>
      <c r="E589" s="11"/>
      <c r="F589" s="88"/>
      <c r="G589" s="11"/>
      <c r="H589" s="88"/>
      <c r="I589" s="11"/>
      <c r="J589" s="11"/>
      <c r="K589" s="11"/>
      <c r="L589" s="11"/>
      <c r="AQ589" s="12"/>
      <c r="AR589" s="12"/>
      <c r="AS589" s="12"/>
      <c r="AT589" s="12"/>
      <c r="AU589" s="12"/>
      <c r="AW589" s="12"/>
      <c r="AX589" s="12"/>
      <c r="AY589" s="12"/>
      <c r="AZ589" s="12"/>
      <c r="BA589" s="12"/>
    </row>
    <row r="590" spans="3:53" ht="12" x14ac:dyDescent="0.15">
      <c r="C590" s="11"/>
      <c r="D590" s="88"/>
      <c r="E590" s="11"/>
      <c r="F590" s="88"/>
      <c r="G590" s="11"/>
      <c r="H590" s="88"/>
      <c r="I590" s="11"/>
      <c r="J590" s="11"/>
      <c r="K590" s="11"/>
      <c r="L590" s="11"/>
      <c r="AQ590" s="12"/>
      <c r="AR590" s="12"/>
      <c r="AS590" s="12"/>
      <c r="AT590" s="12"/>
      <c r="AU590" s="12"/>
      <c r="AW590" s="12"/>
      <c r="AX590" s="12"/>
      <c r="AY590" s="12"/>
      <c r="AZ590" s="12"/>
      <c r="BA590" s="12"/>
    </row>
    <row r="591" spans="3:53" ht="12" x14ac:dyDescent="0.15">
      <c r="C591" s="11"/>
      <c r="D591" s="88"/>
      <c r="E591" s="11"/>
      <c r="F591" s="88"/>
      <c r="G591" s="11"/>
      <c r="H591" s="88"/>
      <c r="I591" s="11"/>
      <c r="J591" s="11"/>
      <c r="K591" s="11"/>
      <c r="L591" s="11"/>
      <c r="AQ591" s="12"/>
      <c r="AR591" s="12"/>
      <c r="AS591" s="12"/>
      <c r="AT591" s="12"/>
      <c r="AU591" s="12"/>
      <c r="AW591" s="12"/>
      <c r="AX591" s="12"/>
      <c r="AY591" s="12"/>
      <c r="AZ591" s="12"/>
      <c r="BA591" s="12"/>
    </row>
    <row r="592" spans="3:53" ht="12" x14ac:dyDescent="0.15">
      <c r="C592" s="11"/>
      <c r="D592" s="88"/>
      <c r="E592" s="11"/>
      <c r="F592" s="88"/>
      <c r="G592" s="11"/>
      <c r="H592" s="88"/>
      <c r="I592" s="11"/>
      <c r="J592" s="11"/>
      <c r="K592" s="11"/>
      <c r="L592" s="11"/>
      <c r="AQ592" s="12"/>
      <c r="AR592" s="12"/>
      <c r="AS592" s="12"/>
      <c r="AT592" s="12"/>
      <c r="AU592" s="12"/>
      <c r="AW592" s="12"/>
      <c r="AX592" s="12"/>
      <c r="AY592" s="12"/>
      <c r="AZ592" s="12"/>
      <c r="BA592" s="12"/>
    </row>
    <row r="593" spans="3:53" ht="12" x14ac:dyDescent="0.15">
      <c r="C593" s="11"/>
      <c r="D593" s="88"/>
      <c r="E593" s="11"/>
      <c r="F593" s="88"/>
      <c r="G593" s="11"/>
      <c r="H593" s="88"/>
      <c r="I593" s="11"/>
      <c r="J593" s="11"/>
      <c r="K593" s="11"/>
      <c r="L593" s="11"/>
      <c r="AQ593" s="12"/>
      <c r="AR593" s="12"/>
      <c r="AS593" s="12"/>
      <c r="AT593" s="12"/>
      <c r="AU593" s="12"/>
      <c r="AW593" s="12"/>
      <c r="AX593" s="12"/>
      <c r="AY593" s="12"/>
      <c r="AZ593" s="12"/>
      <c r="BA593" s="12"/>
    </row>
    <row r="594" spans="3:53" ht="12" x14ac:dyDescent="0.15">
      <c r="C594" s="11"/>
      <c r="D594" s="88"/>
      <c r="E594" s="11"/>
      <c r="F594" s="88"/>
      <c r="G594" s="11"/>
      <c r="H594" s="88"/>
      <c r="I594" s="11"/>
      <c r="J594" s="11"/>
      <c r="K594" s="11"/>
      <c r="L594" s="11"/>
      <c r="AQ594" s="12"/>
      <c r="AR594" s="12"/>
      <c r="AS594" s="12"/>
      <c r="AT594" s="12"/>
      <c r="AU594" s="12"/>
      <c r="AW594" s="12"/>
      <c r="AX594" s="12"/>
      <c r="AY594" s="12"/>
      <c r="AZ594" s="12"/>
      <c r="BA594" s="12"/>
    </row>
    <row r="595" spans="3:53" ht="12" x14ac:dyDescent="0.15">
      <c r="C595" s="11"/>
      <c r="D595" s="88"/>
      <c r="E595" s="11"/>
      <c r="F595" s="88"/>
      <c r="G595" s="11"/>
      <c r="H595" s="88"/>
      <c r="I595" s="11"/>
      <c r="J595" s="11"/>
      <c r="K595" s="11"/>
      <c r="L595" s="11"/>
      <c r="AQ595" s="12"/>
      <c r="AR595" s="12"/>
      <c r="AS595" s="12"/>
      <c r="AT595" s="12"/>
      <c r="AU595" s="12"/>
      <c r="AW595" s="12"/>
      <c r="AX595" s="12"/>
      <c r="AY595" s="12"/>
      <c r="AZ595" s="12"/>
      <c r="BA595" s="12"/>
    </row>
    <row r="596" spans="3:53" ht="12" x14ac:dyDescent="0.15">
      <c r="C596" s="11"/>
      <c r="D596" s="88"/>
      <c r="E596" s="11"/>
      <c r="F596" s="88"/>
      <c r="G596" s="11"/>
      <c r="H596" s="88"/>
      <c r="I596" s="11"/>
      <c r="J596" s="11"/>
      <c r="K596" s="11"/>
      <c r="L596" s="11"/>
      <c r="AQ596" s="12"/>
      <c r="AR596" s="12"/>
      <c r="AS596" s="12"/>
      <c r="AT596" s="12"/>
      <c r="AU596" s="12"/>
      <c r="AW596" s="12"/>
      <c r="AX596" s="12"/>
      <c r="AY596" s="12"/>
      <c r="AZ596" s="12"/>
      <c r="BA596" s="12"/>
    </row>
    <row r="597" spans="3:53" ht="12" x14ac:dyDescent="0.15">
      <c r="C597" s="11"/>
      <c r="D597" s="88"/>
      <c r="E597" s="11"/>
      <c r="F597" s="88"/>
      <c r="G597" s="11"/>
      <c r="H597" s="88"/>
      <c r="I597" s="11"/>
      <c r="J597" s="11"/>
      <c r="K597" s="11"/>
      <c r="L597" s="11"/>
      <c r="AQ597" s="12"/>
      <c r="AR597" s="12"/>
      <c r="AS597" s="12"/>
      <c r="AT597" s="12"/>
      <c r="AU597" s="12"/>
      <c r="AW597" s="12"/>
      <c r="AX597" s="12"/>
      <c r="AY597" s="12"/>
      <c r="AZ597" s="12"/>
      <c r="BA597" s="12"/>
    </row>
    <row r="598" spans="3:53" ht="12" x14ac:dyDescent="0.15">
      <c r="C598" s="11"/>
      <c r="D598" s="88"/>
      <c r="E598" s="11"/>
      <c r="F598" s="88"/>
      <c r="G598" s="11"/>
      <c r="H598" s="88"/>
      <c r="I598" s="11"/>
      <c r="J598" s="11"/>
      <c r="K598" s="11"/>
      <c r="L598" s="11"/>
      <c r="AQ598" s="12"/>
      <c r="AR598" s="12"/>
      <c r="AS598" s="12"/>
      <c r="AT598" s="12"/>
      <c r="AU598" s="12"/>
      <c r="AW598" s="12"/>
      <c r="AX598" s="12"/>
      <c r="AY598" s="12"/>
      <c r="AZ598" s="12"/>
      <c r="BA598" s="12"/>
    </row>
    <row r="599" spans="3:53" ht="12" x14ac:dyDescent="0.15">
      <c r="C599" s="11"/>
      <c r="D599" s="88"/>
      <c r="E599" s="11"/>
      <c r="F599" s="88"/>
      <c r="G599" s="11"/>
      <c r="H599" s="88"/>
      <c r="I599" s="11"/>
      <c r="J599" s="11"/>
      <c r="K599" s="11"/>
      <c r="L599" s="11"/>
      <c r="AQ599" s="12"/>
      <c r="AR599" s="12"/>
      <c r="AS599" s="12"/>
      <c r="AT599" s="12"/>
      <c r="AU599" s="12"/>
      <c r="AW599" s="12"/>
      <c r="AX599" s="12"/>
      <c r="AY599" s="12"/>
      <c r="AZ599" s="12"/>
      <c r="BA599" s="12"/>
    </row>
    <row r="600" spans="3:53" ht="12" x14ac:dyDescent="0.15">
      <c r="C600" s="11"/>
      <c r="D600" s="88"/>
      <c r="E600" s="11"/>
      <c r="F600" s="88"/>
      <c r="G600" s="11"/>
      <c r="H600" s="88"/>
      <c r="I600" s="11"/>
      <c r="J600" s="11"/>
      <c r="K600" s="11"/>
      <c r="L600" s="11"/>
      <c r="AQ600" s="12"/>
      <c r="AR600" s="12"/>
      <c r="AS600" s="12"/>
      <c r="AT600" s="12"/>
      <c r="AU600" s="12"/>
      <c r="AW600" s="12"/>
      <c r="AX600" s="12"/>
      <c r="AY600" s="12"/>
      <c r="AZ600" s="12"/>
      <c r="BA600" s="12"/>
    </row>
    <row r="601" spans="3:53" ht="12" x14ac:dyDescent="0.15">
      <c r="C601" s="11"/>
      <c r="D601" s="88"/>
      <c r="E601" s="11"/>
      <c r="F601" s="88"/>
      <c r="G601" s="11"/>
      <c r="H601" s="88"/>
      <c r="I601" s="11"/>
      <c r="J601" s="11"/>
      <c r="K601" s="11"/>
      <c r="L601" s="11"/>
      <c r="AQ601" s="12"/>
      <c r="AR601" s="12"/>
      <c r="AS601" s="12"/>
      <c r="AT601" s="12"/>
      <c r="AU601" s="12"/>
      <c r="AW601" s="12"/>
      <c r="AX601" s="12"/>
      <c r="AY601" s="12"/>
      <c r="AZ601" s="12"/>
      <c r="BA601" s="12"/>
    </row>
    <row r="602" spans="3:53" ht="12" x14ac:dyDescent="0.15">
      <c r="C602" s="11"/>
      <c r="D602" s="88"/>
      <c r="E602" s="11"/>
      <c r="F602" s="88"/>
      <c r="G602" s="11"/>
      <c r="H602" s="88"/>
      <c r="I602" s="11"/>
      <c r="J602" s="11"/>
      <c r="K602" s="11"/>
      <c r="L602" s="11"/>
      <c r="AQ602" s="12"/>
      <c r="AR602" s="12"/>
      <c r="AS602" s="12"/>
      <c r="AT602" s="12"/>
      <c r="AU602" s="12"/>
      <c r="AW602" s="12"/>
      <c r="AX602" s="12"/>
      <c r="AY602" s="12"/>
      <c r="AZ602" s="12"/>
      <c r="BA602" s="12"/>
    </row>
    <row r="603" spans="3:53" ht="12" x14ac:dyDescent="0.15">
      <c r="C603" s="11"/>
      <c r="D603" s="88"/>
      <c r="E603" s="11"/>
      <c r="F603" s="88"/>
      <c r="G603" s="11"/>
      <c r="H603" s="88"/>
      <c r="I603" s="11"/>
      <c r="J603" s="11"/>
      <c r="K603" s="11"/>
      <c r="L603" s="11"/>
      <c r="AQ603" s="12"/>
      <c r="AR603" s="12"/>
      <c r="AS603" s="12"/>
      <c r="AT603" s="12"/>
      <c r="AU603" s="12"/>
      <c r="AW603" s="12"/>
      <c r="AX603" s="12"/>
      <c r="AY603" s="12"/>
      <c r="AZ603" s="12"/>
      <c r="BA603" s="12"/>
    </row>
    <row r="604" spans="3:53" ht="12" x14ac:dyDescent="0.15">
      <c r="C604" s="11"/>
      <c r="D604" s="88"/>
      <c r="E604" s="11"/>
      <c r="F604" s="88"/>
      <c r="G604" s="11"/>
      <c r="H604" s="88"/>
      <c r="I604" s="11"/>
      <c r="J604" s="11"/>
      <c r="K604" s="11"/>
      <c r="L604" s="11"/>
      <c r="AQ604" s="12"/>
      <c r="AR604" s="12"/>
      <c r="AS604" s="12"/>
      <c r="AT604" s="12"/>
      <c r="AU604" s="12"/>
      <c r="AW604" s="12"/>
      <c r="AX604" s="12"/>
      <c r="AY604" s="12"/>
      <c r="AZ604" s="12"/>
      <c r="BA604" s="12"/>
    </row>
    <row r="605" spans="3:53" ht="12" x14ac:dyDescent="0.15">
      <c r="C605" s="11"/>
      <c r="D605" s="88"/>
      <c r="E605" s="11"/>
      <c r="F605" s="88"/>
      <c r="G605" s="11"/>
      <c r="H605" s="88"/>
      <c r="I605" s="11"/>
      <c r="J605" s="11"/>
      <c r="K605" s="11"/>
      <c r="L605" s="11"/>
      <c r="AQ605" s="12"/>
      <c r="AR605" s="12"/>
      <c r="AS605" s="12"/>
      <c r="AT605" s="12"/>
      <c r="AU605" s="12"/>
      <c r="AW605" s="12"/>
      <c r="AX605" s="12"/>
      <c r="AY605" s="12"/>
      <c r="AZ605" s="12"/>
      <c r="BA605" s="12"/>
    </row>
    <row r="606" spans="3:53" ht="12" x14ac:dyDescent="0.15">
      <c r="C606" s="11"/>
      <c r="D606" s="88"/>
      <c r="E606" s="11"/>
      <c r="F606" s="88"/>
      <c r="G606" s="11"/>
      <c r="H606" s="88"/>
      <c r="I606" s="11"/>
      <c r="J606" s="11"/>
      <c r="K606" s="11"/>
      <c r="L606" s="11"/>
      <c r="AQ606" s="12"/>
      <c r="AR606" s="12"/>
      <c r="AS606" s="12"/>
      <c r="AT606" s="12"/>
      <c r="AU606" s="12"/>
      <c r="AW606" s="12"/>
      <c r="AX606" s="12"/>
      <c r="AY606" s="12"/>
      <c r="AZ606" s="12"/>
      <c r="BA606" s="12"/>
    </row>
    <row r="607" spans="3:53" ht="12" x14ac:dyDescent="0.15">
      <c r="C607" s="11"/>
      <c r="D607" s="88"/>
      <c r="E607" s="11"/>
      <c r="F607" s="88"/>
      <c r="G607" s="11"/>
      <c r="H607" s="88"/>
      <c r="I607" s="11"/>
      <c r="J607" s="11"/>
      <c r="K607" s="11"/>
      <c r="L607" s="11"/>
      <c r="AQ607" s="12"/>
      <c r="AR607" s="12"/>
      <c r="AS607" s="12"/>
      <c r="AT607" s="12"/>
      <c r="AU607" s="12"/>
      <c r="AW607" s="12"/>
      <c r="AX607" s="12"/>
      <c r="AY607" s="12"/>
      <c r="AZ607" s="12"/>
      <c r="BA607" s="12"/>
    </row>
    <row r="608" spans="3:53" ht="12" x14ac:dyDescent="0.15">
      <c r="C608" s="11"/>
      <c r="D608" s="88"/>
      <c r="E608" s="11"/>
      <c r="F608" s="88"/>
      <c r="G608" s="11"/>
      <c r="H608" s="88"/>
      <c r="I608" s="11"/>
      <c r="J608" s="11"/>
      <c r="K608" s="11"/>
      <c r="L608" s="11"/>
      <c r="AQ608" s="12"/>
      <c r="AR608" s="12"/>
      <c r="AS608" s="12"/>
      <c r="AT608" s="12"/>
      <c r="AU608" s="12"/>
      <c r="AW608" s="12"/>
      <c r="AX608" s="12"/>
      <c r="AY608" s="12"/>
      <c r="AZ608" s="12"/>
      <c r="BA608" s="12"/>
    </row>
    <row r="609" spans="3:53" ht="12" x14ac:dyDescent="0.15">
      <c r="C609" s="11"/>
      <c r="D609" s="88"/>
      <c r="E609" s="11"/>
      <c r="F609" s="88"/>
      <c r="G609" s="11"/>
      <c r="H609" s="88"/>
      <c r="I609" s="11"/>
      <c r="J609" s="11"/>
      <c r="K609" s="11"/>
      <c r="L609" s="11"/>
      <c r="AQ609" s="12"/>
      <c r="AR609" s="12"/>
      <c r="AS609" s="12"/>
      <c r="AT609" s="12"/>
      <c r="AU609" s="12"/>
      <c r="AW609" s="12"/>
      <c r="AX609" s="12"/>
      <c r="AY609" s="12"/>
      <c r="AZ609" s="12"/>
      <c r="BA609" s="12"/>
    </row>
    <row r="610" spans="3:53" ht="12" x14ac:dyDescent="0.15">
      <c r="C610" s="11"/>
      <c r="D610" s="88"/>
      <c r="E610" s="11"/>
      <c r="F610" s="88"/>
      <c r="G610" s="11"/>
      <c r="H610" s="88"/>
      <c r="I610" s="11"/>
      <c r="J610" s="11"/>
      <c r="K610" s="11"/>
      <c r="L610" s="11"/>
      <c r="AQ610" s="12"/>
      <c r="AR610" s="12"/>
      <c r="AS610" s="12"/>
      <c r="AT610" s="12"/>
      <c r="AU610" s="12"/>
      <c r="AW610" s="12"/>
      <c r="AX610" s="12"/>
      <c r="AY610" s="12"/>
      <c r="AZ610" s="12"/>
      <c r="BA610" s="12"/>
    </row>
    <row r="611" spans="3:53" ht="12" x14ac:dyDescent="0.15">
      <c r="C611" s="11"/>
      <c r="D611" s="88"/>
      <c r="E611" s="11"/>
      <c r="F611" s="88"/>
      <c r="G611" s="11"/>
      <c r="H611" s="88"/>
      <c r="I611" s="11"/>
      <c r="J611" s="11"/>
      <c r="K611" s="11"/>
      <c r="L611" s="11"/>
      <c r="AQ611" s="12"/>
      <c r="AR611" s="12"/>
      <c r="AS611" s="12"/>
      <c r="AT611" s="12"/>
      <c r="AU611" s="12"/>
      <c r="AW611" s="12"/>
      <c r="AX611" s="12"/>
      <c r="AY611" s="12"/>
      <c r="AZ611" s="12"/>
      <c r="BA611" s="12"/>
    </row>
    <row r="612" spans="3:53" ht="12" x14ac:dyDescent="0.15">
      <c r="C612" s="11"/>
      <c r="D612" s="88"/>
      <c r="E612" s="11"/>
      <c r="F612" s="88"/>
      <c r="G612" s="11"/>
      <c r="H612" s="88"/>
      <c r="I612" s="11"/>
      <c r="J612" s="11"/>
      <c r="K612" s="11"/>
      <c r="L612" s="11"/>
      <c r="AQ612" s="12"/>
      <c r="AR612" s="12"/>
      <c r="AS612" s="12"/>
      <c r="AT612" s="12"/>
      <c r="AU612" s="12"/>
      <c r="AW612" s="12"/>
      <c r="AX612" s="12"/>
      <c r="AY612" s="12"/>
      <c r="AZ612" s="12"/>
      <c r="BA612" s="12"/>
    </row>
    <row r="613" spans="3:53" ht="12" x14ac:dyDescent="0.15">
      <c r="C613" s="11"/>
      <c r="D613" s="88"/>
      <c r="E613" s="11"/>
      <c r="F613" s="88"/>
      <c r="G613" s="11"/>
      <c r="H613" s="88"/>
      <c r="I613" s="11"/>
      <c r="J613" s="11"/>
      <c r="K613" s="11"/>
      <c r="L613" s="11"/>
      <c r="AQ613" s="12"/>
      <c r="AR613" s="12"/>
      <c r="AS613" s="12"/>
      <c r="AT613" s="12"/>
      <c r="AU613" s="12"/>
      <c r="AW613" s="12"/>
      <c r="AX613" s="12"/>
      <c r="AY613" s="12"/>
      <c r="AZ613" s="12"/>
      <c r="BA613" s="12"/>
    </row>
    <row r="614" spans="3:53" ht="12" x14ac:dyDescent="0.15">
      <c r="C614" s="11"/>
      <c r="D614" s="88"/>
      <c r="E614" s="11"/>
      <c r="F614" s="88"/>
      <c r="G614" s="11"/>
      <c r="H614" s="88"/>
      <c r="I614" s="11"/>
      <c r="J614" s="11"/>
      <c r="K614" s="11"/>
      <c r="L614" s="11"/>
      <c r="AQ614" s="12"/>
      <c r="AR614" s="12"/>
      <c r="AS614" s="12"/>
      <c r="AT614" s="12"/>
      <c r="AU614" s="12"/>
      <c r="AW614" s="12"/>
      <c r="AX614" s="12"/>
      <c r="AY614" s="12"/>
      <c r="AZ614" s="12"/>
      <c r="BA614" s="12"/>
    </row>
    <row r="615" spans="3:53" ht="12" x14ac:dyDescent="0.15">
      <c r="C615" s="11"/>
      <c r="D615" s="88"/>
      <c r="E615" s="11"/>
      <c r="F615" s="88"/>
      <c r="G615" s="11"/>
      <c r="H615" s="88"/>
      <c r="I615" s="11"/>
      <c r="J615" s="11"/>
      <c r="K615" s="11"/>
      <c r="L615" s="11"/>
      <c r="AQ615" s="12"/>
      <c r="AR615" s="12"/>
      <c r="AS615" s="12"/>
      <c r="AT615" s="12"/>
      <c r="AU615" s="12"/>
      <c r="AW615" s="12"/>
      <c r="AX615" s="12"/>
      <c r="AY615" s="12"/>
      <c r="AZ615" s="12"/>
      <c r="BA615" s="12"/>
    </row>
    <row r="616" spans="3:53" ht="12" x14ac:dyDescent="0.15">
      <c r="C616" s="11"/>
      <c r="D616" s="88"/>
      <c r="E616" s="11"/>
      <c r="F616" s="88"/>
      <c r="G616" s="11"/>
      <c r="H616" s="88"/>
      <c r="I616" s="11"/>
      <c r="J616" s="11"/>
      <c r="K616" s="11"/>
      <c r="L616" s="11"/>
      <c r="AQ616" s="12"/>
      <c r="AR616" s="12"/>
      <c r="AS616" s="12"/>
      <c r="AT616" s="12"/>
      <c r="AU616" s="12"/>
      <c r="AW616" s="12"/>
      <c r="AX616" s="12"/>
      <c r="AY616" s="12"/>
      <c r="AZ616" s="12"/>
      <c r="BA616" s="12"/>
    </row>
    <row r="617" spans="3:53" ht="12" x14ac:dyDescent="0.15">
      <c r="C617" s="11"/>
      <c r="D617" s="88"/>
      <c r="E617" s="11"/>
      <c r="F617" s="88"/>
      <c r="G617" s="11"/>
      <c r="H617" s="88"/>
      <c r="I617" s="11"/>
      <c r="J617" s="11"/>
      <c r="K617" s="11"/>
      <c r="L617" s="11"/>
      <c r="AQ617" s="12"/>
      <c r="AR617" s="12"/>
      <c r="AS617" s="12"/>
      <c r="AT617" s="12"/>
      <c r="AU617" s="12"/>
      <c r="AW617" s="12"/>
      <c r="AX617" s="12"/>
      <c r="AY617" s="12"/>
      <c r="AZ617" s="12"/>
      <c r="BA617" s="12"/>
    </row>
    <row r="618" spans="3:53" ht="12" x14ac:dyDescent="0.15">
      <c r="C618" s="11"/>
      <c r="D618" s="88"/>
      <c r="E618" s="11"/>
      <c r="F618" s="88"/>
      <c r="G618" s="11"/>
      <c r="H618" s="88"/>
      <c r="I618" s="11"/>
      <c r="J618" s="11"/>
      <c r="K618" s="11"/>
      <c r="L618" s="11"/>
      <c r="AQ618" s="12"/>
      <c r="AR618" s="12"/>
      <c r="AS618" s="12"/>
      <c r="AT618" s="12"/>
      <c r="AU618" s="12"/>
      <c r="AW618" s="12"/>
      <c r="AX618" s="12"/>
      <c r="AY618" s="12"/>
      <c r="AZ618" s="12"/>
      <c r="BA618" s="12"/>
    </row>
    <row r="619" spans="3:53" ht="12" x14ac:dyDescent="0.15">
      <c r="C619" s="11"/>
      <c r="D619" s="88"/>
      <c r="E619" s="11"/>
      <c r="F619" s="88"/>
      <c r="G619" s="11"/>
      <c r="H619" s="88"/>
      <c r="I619" s="11"/>
      <c r="J619" s="11"/>
      <c r="K619" s="11"/>
      <c r="L619" s="11"/>
      <c r="AQ619" s="12"/>
      <c r="AR619" s="12"/>
      <c r="AS619" s="12"/>
      <c r="AT619" s="12"/>
      <c r="AU619" s="12"/>
      <c r="AW619" s="12"/>
      <c r="AX619" s="12"/>
      <c r="AY619" s="12"/>
      <c r="AZ619" s="12"/>
      <c r="BA619" s="12"/>
    </row>
    <row r="620" spans="3:53" ht="12" x14ac:dyDescent="0.15">
      <c r="C620" s="11"/>
      <c r="D620" s="88"/>
      <c r="E620" s="11"/>
      <c r="F620" s="88"/>
      <c r="G620" s="11"/>
      <c r="H620" s="88"/>
      <c r="I620" s="11"/>
      <c r="J620" s="11"/>
      <c r="K620" s="11"/>
      <c r="L620" s="11"/>
      <c r="AQ620" s="12"/>
      <c r="AR620" s="12"/>
      <c r="AS620" s="12"/>
      <c r="AT620" s="12"/>
      <c r="AU620" s="12"/>
      <c r="AW620" s="12"/>
      <c r="AX620" s="12"/>
      <c r="AY620" s="12"/>
      <c r="AZ620" s="12"/>
      <c r="BA620" s="12"/>
    </row>
    <row r="621" spans="3:53" ht="12" x14ac:dyDescent="0.15">
      <c r="C621" s="11"/>
      <c r="D621" s="88"/>
      <c r="E621" s="11"/>
      <c r="F621" s="88"/>
      <c r="G621" s="11"/>
      <c r="H621" s="88"/>
      <c r="I621" s="11"/>
      <c r="J621" s="11"/>
      <c r="K621" s="11"/>
      <c r="L621" s="11"/>
      <c r="AQ621" s="12"/>
      <c r="AR621" s="12"/>
      <c r="AS621" s="12"/>
      <c r="AT621" s="12"/>
      <c r="AU621" s="12"/>
      <c r="AW621" s="12"/>
      <c r="AX621" s="12"/>
      <c r="AY621" s="12"/>
      <c r="AZ621" s="12"/>
      <c r="BA621" s="12"/>
    </row>
    <row r="622" spans="3:53" ht="12" x14ac:dyDescent="0.15">
      <c r="C622" s="11"/>
      <c r="D622" s="88"/>
      <c r="E622" s="11"/>
      <c r="F622" s="88"/>
      <c r="G622" s="11"/>
      <c r="H622" s="88"/>
      <c r="I622" s="11"/>
      <c r="J622" s="11"/>
      <c r="K622" s="11"/>
      <c r="L622" s="11"/>
      <c r="AQ622" s="12"/>
      <c r="AR622" s="12"/>
      <c r="AS622" s="12"/>
      <c r="AT622" s="12"/>
      <c r="AU622" s="12"/>
      <c r="AW622" s="12"/>
      <c r="AX622" s="12"/>
      <c r="AY622" s="12"/>
      <c r="AZ622" s="12"/>
      <c r="BA622" s="12"/>
    </row>
    <row r="623" spans="3:53" ht="12" x14ac:dyDescent="0.15">
      <c r="C623" s="11"/>
      <c r="D623" s="88"/>
      <c r="E623" s="11"/>
      <c r="F623" s="88"/>
      <c r="G623" s="11"/>
      <c r="H623" s="88"/>
      <c r="I623" s="11"/>
      <c r="J623" s="11"/>
      <c r="K623" s="11"/>
      <c r="L623" s="11"/>
      <c r="AQ623" s="12"/>
      <c r="AR623" s="12"/>
      <c r="AS623" s="12"/>
      <c r="AT623" s="12"/>
      <c r="AU623" s="12"/>
      <c r="AW623" s="12"/>
      <c r="AX623" s="12"/>
      <c r="AY623" s="12"/>
      <c r="AZ623" s="12"/>
      <c r="BA623" s="12"/>
    </row>
    <row r="624" spans="3:53" ht="12" x14ac:dyDescent="0.15">
      <c r="C624" s="11"/>
      <c r="D624" s="88"/>
      <c r="E624" s="11"/>
      <c r="F624" s="88"/>
      <c r="G624" s="11"/>
      <c r="H624" s="88"/>
      <c r="I624" s="11"/>
      <c r="J624" s="11"/>
      <c r="K624" s="11"/>
      <c r="L624" s="11"/>
      <c r="AQ624" s="12"/>
      <c r="AR624" s="12"/>
      <c r="AS624" s="12"/>
      <c r="AT624" s="12"/>
      <c r="AU624" s="12"/>
      <c r="AW624" s="12"/>
      <c r="AX624" s="12"/>
      <c r="AY624" s="12"/>
      <c r="AZ624" s="12"/>
      <c r="BA624" s="12"/>
    </row>
    <row r="625" spans="3:53" ht="12" x14ac:dyDescent="0.15">
      <c r="C625" s="11"/>
      <c r="D625" s="88"/>
      <c r="E625" s="11"/>
      <c r="F625" s="88"/>
      <c r="G625" s="11"/>
      <c r="H625" s="88"/>
      <c r="I625" s="11"/>
      <c r="J625" s="11"/>
      <c r="K625" s="11"/>
      <c r="L625" s="11"/>
      <c r="AQ625" s="12"/>
      <c r="AR625" s="12"/>
      <c r="AS625" s="12"/>
      <c r="AT625" s="12"/>
      <c r="AU625" s="12"/>
      <c r="AW625" s="12"/>
      <c r="AX625" s="12"/>
      <c r="AY625" s="12"/>
      <c r="AZ625" s="12"/>
      <c r="BA625" s="12"/>
    </row>
    <row r="626" spans="3:53" ht="12" x14ac:dyDescent="0.15">
      <c r="C626" s="11"/>
      <c r="D626" s="88"/>
      <c r="E626" s="11"/>
      <c r="F626" s="88"/>
      <c r="G626" s="11"/>
      <c r="H626" s="88"/>
      <c r="I626" s="11"/>
      <c r="J626" s="11"/>
      <c r="K626" s="11"/>
      <c r="L626" s="11"/>
      <c r="AQ626" s="12"/>
      <c r="AR626" s="12"/>
      <c r="AS626" s="12"/>
      <c r="AT626" s="12"/>
      <c r="AU626" s="12"/>
      <c r="AW626" s="12"/>
      <c r="AX626" s="12"/>
      <c r="AY626" s="12"/>
      <c r="AZ626" s="12"/>
      <c r="BA626" s="12"/>
    </row>
    <row r="627" spans="3:53" ht="12" x14ac:dyDescent="0.15">
      <c r="C627" s="11"/>
      <c r="D627" s="88"/>
      <c r="E627" s="11"/>
      <c r="F627" s="88"/>
      <c r="G627" s="11"/>
      <c r="H627" s="88"/>
      <c r="I627" s="11"/>
      <c r="J627" s="11"/>
      <c r="K627" s="11"/>
      <c r="L627" s="11"/>
      <c r="AQ627" s="12"/>
      <c r="AR627" s="12"/>
      <c r="AS627" s="12"/>
      <c r="AT627" s="12"/>
      <c r="AU627" s="12"/>
      <c r="AW627" s="12"/>
      <c r="AX627" s="12"/>
      <c r="AY627" s="12"/>
      <c r="AZ627" s="12"/>
      <c r="BA627" s="12"/>
    </row>
    <row r="628" spans="3:53" ht="12" x14ac:dyDescent="0.15">
      <c r="C628" s="11"/>
      <c r="D628" s="88"/>
      <c r="E628" s="11"/>
      <c r="F628" s="88"/>
      <c r="G628" s="11"/>
      <c r="H628" s="88"/>
      <c r="I628" s="11"/>
      <c r="J628" s="11"/>
      <c r="K628" s="11"/>
      <c r="L628" s="11"/>
      <c r="AQ628" s="12"/>
      <c r="AR628" s="12"/>
      <c r="AS628" s="12"/>
      <c r="AT628" s="12"/>
      <c r="AU628" s="12"/>
      <c r="AW628" s="12"/>
      <c r="AX628" s="12"/>
      <c r="AY628" s="12"/>
      <c r="AZ628" s="12"/>
      <c r="BA628" s="12"/>
    </row>
    <row r="629" spans="3:53" ht="12" x14ac:dyDescent="0.15">
      <c r="C629" s="11"/>
      <c r="D629" s="88"/>
      <c r="E629" s="11"/>
      <c r="F629" s="88"/>
      <c r="G629" s="11"/>
      <c r="H629" s="88"/>
      <c r="I629" s="11"/>
      <c r="J629" s="11"/>
      <c r="K629" s="11"/>
      <c r="L629" s="11"/>
      <c r="AQ629" s="12"/>
      <c r="AR629" s="12"/>
      <c r="AS629" s="12"/>
      <c r="AT629" s="12"/>
      <c r="AU629" s="12"/>
      <c r="AW629" s="12"/>
      <c r="AX629" s="12"/>
      <c r="AY629" s="12"/>
      <c r="AZ629" s="12"/>
      <c r="BA629" s="12"/>
    </row>
    <row r="630" spans="3:53" ht="12" x14ac:dyDescent="0.15">
      <c r="C630" s="11"/>
      <c r="D630" s="88"/>
      <c r="E630" s="11"/>
      <c r="F630" s="88"/>
      <c r="G630" s="11"/>
      <c r="H630" s="88"/>
      <c r="I630" s="11"/>
      <c r="J630" s="11"/>
      <c r="K630" s="11"/>
      <c r="L630" s="11"/>
      <c r="AQ630" s="12"/>
      <c r="AR630" s="12"/>
      <c r="AS630" s="12"/>
      <c r="AT630" s="12"/>
      <c r="AU630" s="12"/>
      <c r="AW630" s="12"/>
      <c r="AX630" s="12"/>
      <c r="AY630" s="12"/>
      <c r="AZ630" s="12"/>
      <c r="BA630" s="12"/>
    </row>
    <row r="631" spans="3:53" ht="12" x14ac:dyDescent="0.15">
      <c r="C631" s="11"/>
      <c r="D631" s="88"/>
      <c r="E631" s="11"/>
      <c r="F631" s="88"/>
      <c r="G631" s="11"/>
      <c r="H631" s="88"/>
      <c r="I631" s="11"/>
      <c r="J631" s="11"/>
      <c r="K631" s="11"/>
      <c r="L631" s="11"/>
      <c r="AQ631" s="12"/>
      <c r="AR631" s="12"/>
      <c r="AS631" s="12"/>
      <c r="AT631" s="12"/>
      <c r="AU631" s="12"/>
      <c r="AW631" s="12"/>
      <c r="AX631" s="12"/>
      <c r="AY631" s="12"/>
      <c r="AZ631" s="12"/>
      <c r="BA631" s="12"/>
    </row>
    <row r="632" spans="3:53" ht="12" x14ac:dyDescent="0.15">
      <c r="C632" s="11"/>
      <c r="D632" s="88"/>
      <c r="E632" s="11"/>
      <c r="F632" s="88"/>
      <c r="G632" s="11"/>
      <c r="H632" s="88"/>
      <c r="I632" s="11"/>
      <c r="J632" s="11"/>
      <c r="K632" s="11"/>
      <c r="L632" s="11"/>
      <c r="AQ632" s="12"/>
      <c r="AR632" s="12"/>
      <c r="AS632" s="12"/>
      <c r="AT632" s="12"/>
      <c r="AU632" s="12"/>
      <c r="AW632" s="12"/>
      <c r="AX632" s="12"/>
      <c r="AY632" s="12"/>
      <c r="AZ632" s="12"/>
      <c r="BA632" s="12"/>
    </row>
    <row r="633" spans="3:53" ht="12" x14ac:dyDescent="0.15">
      <c r="C633" s="11"/>
      <c r="D633" s="88"/>
      <c r="E633" s="11"/>
      <c r="F633" s="88"/>
      <c r="G633" s="11"/>
      <c r="H633" s="88"/>
      <c r="I633" s="11"/>
      <c r="J633" s="11"/>
      <c r="K633" s="11"/>
      <c r="L633" s="11"/>
      <c r="AQ633" s="12"/>
      <c r="AR633" s="12"/>
      <c r="AS633" s="12"/>
      <c r="AT633" s="12"/>
      <c r="AU633" s="12"/>
      <c r="AW633" s="12"/>
      <c r="AX633" s="12"/>
      <c r="AY633" s="12"/>
      <c r="AZ633" s="12"/>
      <c r="BA633" s="12"/>
    </row>
    <row r="634" spans="3:53" ht="12" x14ac:dyDescent="0.15">
      <c r="C634" s="11"/>
      <c r="D634" s="88"/>
      <c r="E634" s="11"/>
      <c r="F634" s="88"/>
      <c r="G634" s="11"/>
      <c r="H634" s="88"/>
      <c r="I634" s="11"/>
      <c r="J634" s="11"/>
      <c r="K634" s="11"/>
      <c r="L634" s="11"/>
      <c r="AQ634" s="12"/>
      <c r="AR634" s="12"/>
      <c r="AS634" s="12"/>
      <c r="AT634" s="12"/>
      <c r="AU634" s="12"/>
      <c r="AW634" s="12"/>
      <c r="AX634" s="12"/>
      <c r="AY634" s="12"/>
      <c r="AZ634" s="12"/>
      <c r="BA634" s="12"/>
    </row>
    <row r="635" spans="3:53" ht="12" x14ac:dyDescent="0.15">
      <c r="C635" s="11"/>
      <c r="D635" s="88"/>
      <c r="E635" s="11"/>
      <c r="F635" s="88"/>
      <c r="G635" s="11"/>
      <c r="H635" s="88"/>
      <c r="I635" s="11"/>
      <c r="J635" s="11"/>
      <c r="K635" s="11"/>
      <c r="L635" s="11"/>
      <c r="AQ635" s="12"/>
      <c r="AR635" s="12"/>
      <c r="AS635" s="12"/>
      <c r="AT635" s="12"/>
      <c r="AU635" s="12"/>
      <c r="AW635" s="12"/>
      <c r="AX635" s="12"/>
      <c r="AY635" s="12"/>
      <c r="AZ635" s="12"/>
      <c r="BA635" s="12"/>
    </row>
    <row r="636" spans="3:53" ht="12" x14ac:dyDescent="0.15">
      <c r="C636" s="11"/>
      <c r="D636" s="88"/>
      <c r="E636" s="11"/>
      <c r="F636" s="88"/>
      <c r="G636" s="11"/>
      <c r="H636" s="88"/>
      <c r="I636" s="11"/>
      <c r="J636" s="11"/>
      <c r="K636" s="11"/>
      <c r="L636" s="11"/>
      <c r="AQ636" s="12"/>
      <c r="AR636" s="12"/>
      <c r="AS636" s="12"/>
      <c r="AT636" s="12"/>
      <c r="AU636" s="12"/>
      <c r="AW636" s="12"/>
      <c r="AX636" s="12"/>
      <c r="AY636" s="12"/>
      <c r="AZ636" s="12"/>
      <c r="BA636" s="12"/>
    </row>
    <row r="637" spans="3:53" ht="12" x14ac:dyDescent="0.15">
      <c r="C637" s="11"/>
      <c r="D637" s="88"/>
      <c r="E637" s="11"/>
      <c r="F637" s="88"/>
      <c r="G637" s="11"/>
      <c r="H637" s="88"/>
      <c r="I637" s="11"/>
      <c r="J637" s="11"/>
      <c r="K637" s="11"/>
      <c r="L637" s="11"/>
      <c r="AQ637" s="12"/>
      <c r="AR637" s="12"/>
      <c r="AS637" s="12"/>
      <c r="AT637" s="12"/>
      <c r="AU637" s="12"/>
      <c r="AW637" s="12"/>
      <c r="AX637" s="12"/>
      <c r="AY637" s="12"/>
      <c r="AZ637" s="12"/>
      <c r="BA637" s="12"/>
    </row>
    <row r="638" spans="3:53" ht="12" x14ac:dyDescent="0.15">
      <c r="C638" s="11"/>
      <c r="D638" s="88"/>
      <c r="E638" s="11"/>
      <c r="F638" s="88"/>
      <c r="G638" s="11"/>
      <c r="H638" s="88"/>
      <c r="I638" s="11"/>
      <c r="J638" s="11"/>
      <c r="K638" s="11"/>
      <c r="L638" s="11"/>
      <c r="AQ638" s="12"/>
      <c r="AR638" s="12"/>
      <c r="AS638" s="12"/>
      <c r="AT638" s="12"/>
      <c r="AU638" s="12"/>
      <c r="AW638" s="12"/>
      <c r="AX638" s="12"/>
      <c r="AY638" s="12"/>
      <c r="AZ638" s="12"/>
      <c r="BA638" s="12"/>
    </row>
    <row r="639" spans="3:53" ht="12" x14ac:dyDescent="0.15">
      <c r="C639" s="11"/>
      <c r="D639" s="88"/>
      <c r="E639" s="11"/>
      <c r="F639" s="88"/>
      <c r="G639" s="11"/>
      <c r="H639" s="88"/>
      <c r="I639" s="11"/>
      <c r="J639" s="11"/>
      <c r="K639" s="11"/>
      <c r="L639" s="11"/>
      <c r="AQ639" s="12"/>
      <c r="AR639" s="12"/>
      <c r="AS639" s="12"/>
      <c r="AT639" s="12"/>
      <c r="AU639" s="12"/>
      <c r="AW639" s="12"/>
      <c r="AX639" s="12"/>
      <c r="AY639" s="12"/>
      <c r="AZ639" s="12"/>
      <c r="BA639" s="12"/>
    </row>
    <row r="640" spans="3:53" ht="12" x14ac:dyDescent="0.15">
      <c r="C640" s="11"/>
      <c r="D640" s="88"/>
      <c r="E640" s="11"/>
      <c r="F640" s="88"/>
      <c r="G640" s="11"/>
      <c r="H640" s="88"/>
      <c r="I640" s="11"/>
      <c r="J640" s="11"/>
      <c r="K640" s="11"/>
      <c r="L640" s="11"/>
      <c r="AQ640" s="12"/>
      <c r="AR640" s="12"/>
      <c r="AS640" s="12"/>
      <c r="AT640" s="12"/>
      <c r="AU640" s="12"/>
      <c r="AW640" s="12"/>
      <c r="AX640" s="12"/>
      <c r="AY640" s="12"/>
      <c r="AZ640" s="12"/>
      <c r="BA640" s="12"/>
    </row>
    <row r="641" spans="3:53" ht="12" x14ac:dyDescent="0.15">
      <c r="C641" s="11"/>
      <c r="D641" s="88"/>
      <c r="E641" s="11"/>
      <c r="F641" s="88"/>
      <c r="G641" s="11"/>
      <c r="H641" s="88"/>
      <c r="I641" s="11"/>
      <c r="J641" s="11"/>
      <c r="K641" s="11"/>
      <c r="L641" s="11"/>
      <c r="AQ641" s="12"/>
      <c r="AR641" s="12"/>
      <c r="AS641" s="12"/>
      <c r="AT641" s="12"/>
      <c r="AU641" s="12"/>
      <c r="AW641" s="12"/>
      <c r="AX641" s="12"/>
      <c r="AY641" s="12"/>
      <c r="AZ641" s="12"/>
      <c r="BA641" s="12"/>
    </row>
    <row r="642" spans="3:53" ht="12" x14ac:dyDescent="0.15">
      <c r="C642" s="11"/>
      <c r="D642" s="88"/>
      <c r="E642" s="11"/>
      <c r="F642" s="88"/>
      <c r="G642" s="11"/>
      <c r="H642" s="88"/>
      <c r="I642" s="11"/>
      <c r="J642" s="11"/>
      <c r="K642" s="11"/>
      <c r="L642" s="11"/>
      <c r="AQ642" s="12"/>
      <c r="AR642" s="12"/>
      <c r="AS642" s="12"/>
      <c r="AT642" s="12"/>
      <c r="AU642" s="12"/>
      <c r="AW642" s="12"/>
      <c r="AX642" s="12"/>
      <c r="AY642" s="12"/>
      <c r="AZ642" s="12"/>
      <c r="BA642" s="12"/>
    </row>
    <row r="643" spans="3:53" ht="12" x14ac:dyDescent="0.15">
      <c r="C643" s="11"/>
      <c r="D643" s="88"/>
      <c r="E643" s="11"/>
      <c r="F643" s="88"/>
      <c r="G643" s="11"/>
      <c r="H643" s="88"/>
      <c r="I643" s="11"/>
      <c r="J643" s="11"/>
      <c r="K643" s="11"/>
      <c r="L643" s="11"/>
      <c r="AQ643" s="12"/>
      <c r="AR643" s="12"/>
      <c r="AS643" s="12"/>
      <c r="AT643" s="12"/>
      <c r="AU643" s="12"/>
      <c r="AW643" s="12"/>
      <c r="AX643" s="12"/>
      <c r="AY643" s="12"/>
      <c r="AZ643" s="12"/>
      <c r="BA643" s="12"/>
    </row>
    <row r="644" spans="3:53" ht="12" x14ac:dyDescent="0.15">
      <c r="C644" s="11"/>
      <c r="D644" s="88"/>
      <c r="E644" s="11"/>
      <c r="F644" s="88"/>
      <c r="G644" s="11"/>
      <c r="H644" s="88"/>
      <c r="I644" s="11"/>
      <c r="J644" s="11"/>
      <c r="K644" s="11"/>
      <c r="L644" s="11"/>
      <c r="AQ644" s="12"/>
      <c r="AR644" s="12"/>
      <c r="AS644" s="12"/>
      <c r="AT644" s="12"/>
      <c r="AU644" s="12"/>
      <c r="AW644" s="12"/>
      <c r="AX644" s="12"/>
      <c r="AY644" s="12"/>
      <c r="AZ644" s="12"/>
      <c r="BA644" s="12"/>
    </row>
    <row r="645" spans="3:53" ht="12" x14ac:dyDescent="0.15">
      <c r="C645" s="11"/>
      <c r="D645" s="88"/>
      <c r="E645" s="11"/>
      <c r="F645" s="88"/>
      <c r="G645" s="11"/>
      <c r="H645" s="88"/>
      <c r="I645" s="11"/>
      <c r="J645" s="11"/>
      <c r="K645" s="11"/>
      <c r="L645" s="11"/>
      <c r="AQ645" s="12"/>
      <c r="AR645" s="12"/>
      <c r="AS645" s="12"/>
      <c r="AT645" s="12"/>
      <c r="AU645" s="12"/>
      <c r="AW645" s="12"/>
      <c r="AX645" s="12"/>
      <c r="AY645" s="12"/>
      <c r="AZ645" s="12"/>
      <c r="BA645" s="12"/>
    </row>
    <row r="646" spans="3:53" ht="12" x14ac:dyDescent="0.15">
      <c r="C646" s="11"/>
      <c r="D646" s="88"/>
      <c r="E646" s="11"/>
      <c r="F646" s="88"/>
      <c r="G646" s="11"/>
      <c r="H646" s="88"/>
      <c r="I646" s="11"/>
      <c r="J646" s="11"/>
      <c r="K646" s="11"/>
      <c r="L646" s="11"/>
      <c r="AQ646" s="12"/>
      <c r="AR646" s="12"/>
      <c r="AS646" s="12"/>
      <c r="AT646" s="12"/>
      <c r="AU646" s="12"/>
      <c r="AW646" s="12"/>
      <c r="AX646" s="12"/>
      <c r="AY646" s="12"/>
      <c r="AZ646" s="12"/>
      <c r="BA646" s="12"/>
    </row>
    <row r="647" spans="3:53" ht="12" x14ac:dyDescent="0.15">
      <c r="C647" s="11"/>
      <c r="D647" s="88"/>
      <c r="E647" s="11"/>
      <c r="F647" s="88"/>
      <c r="G647" s="11"/>
      <c r="H647" s="88"/>
      <c r="I647" s="11"/>
      <c r="J647" s="11"/>
      <c r="K647" s="11"/>
      <c r="L647" s="11"/>
      <c r="AQ647" s="12"/>
      <c r="AR647" s="12"/>
      <c r="AS647" s="12"/>
      <c r="AT647" s="12"/>
      <c r="AU647" s="12"/>
      <c r="AW647" s="12"/>
      <c r="AX647" s="12"/>
      <c r="AY647" s="12"/>
      <c r="AZ647" s="12"/>
      <c r="BA647" s="12"/>
    </row>
    <row r="648" spans="3:53" ht="12" x14ac:dyDescent="0.15">
      <c r="C648" s="11"/>
      <c r="D648" s="88"/>
      <c r="E648" s="11"/>
      <c r="F648" s="88"/>
      <c r="G648" s="11"/>
      <c r="H648" s="88"/>
      <c r="I648" s="11"/>
      <c r="J648" s="11"/>
      <c r="K648" s="11"/>
      <c r="L648" s="11"/>
      <c r="AQ648" s="12"/>
      <c r="AR648" s="12"/>
      <c r="AS648" s="12"/>
      <c r="AT648" s="12"/>
      <c r="AU648" s="12"/>
      <c r="AW648" s="12"/>
      <c r="AX648" s="12"/>
      <c r="AY648" s="12"/>
      <c r="AZ648" s="12"/>
      <c r="BA648" s="12"/>
    </row>
    <row r="649" spans="3:53" ht="12" x14ac:dyDescent="0.15">
      <c r="C649" s="11"/>
      <c r="D649" s="88"/>
      <c r="E649" s="11"/>
      <c r="F649" s="88"/>
      <c r="G649" s="11"/>
      <c r="H649" s="88"/>
      <c r="I649" s="11"/>
      <c r="J649" s="11"/>
      <c r="K649" s="11"/>
      <c r="L649" s="11"/>
      <c r="AQ649" s="12"/>
      <c r="AR649" s="12"/>
      <c r="AS649" s="12"/>
      <c r="AT649" s="12"/>
      <c r="AU649" s="12"/>
      <c r="AW649" s="12"/>
      <c r="AX649" s="12"/>
      <c r="AY649" s="12"/>
      <c r="AZ649" s="12"/>
      <c r="BA649" s="12"/>
    </row>
    <row r="650" spans="3:53" ht="12" x14ac:dyDescent="0.15">
      <c r="C650" s="11"/>
      <c r="D650" s="88"/>
      <c r="E650" s="11"/>
      <c r="F650" s="88"/>
      <c r="G650" s="11"/>
      <c r="H650" s="88"/>
      <c r="I650" s="11"/>
      <c r="J650" s="11"/>
      <c r="K650" s="11"/>
      <c r="L650" s="11"/>
      <c r="AQ650" s="12"/>
      <c r="AR650" s="12"/>
      <c r="AS650" s="12"/>
      <c r="AT650" s="12"/>
      <c r="AU650" s="12"/>
      <c r="AW650" s="12"/>
      <c r="AX650" s="12"/>
      <c r="AY650" s="12"/>
      <c r="AZ650" s="12"/>
      <c r="BA650" s="12"/>
    </row>
    <row r="651" spans="3:53" ht="12" x14ac:dyDescent="0.15">
      <c r="C651" s="11"/>
      <c r="D651" s="88"/>
      <c r="E651" s="11"/>
      <c r="F651" s="88"/>
      <c r="G651" s="11"/>
      <c r="H651" s="88"/>
      <c r="I651" s="11"/>
      <c r="J651" s="11"/>
      <c r="K651" s="11"/>
      <c r="L651" s="11"/>
      <c r="AQ651" s="12"/>
      <c r="AR651" s="12"/>
      <c r="AS651" s="12"/>
      <c r="AT651" s="12"/>
      <c r="AU651" s="12"/>
      <c r="AW651" s="12"/>
      <c r="AX651" s="12"/>
      <c r="AY651" s="12"/>
      <c r="AZ651" s="12"/>
      <c r="BA651" s="12"/>
    </row>
    <row r="652" spans="3:53" ht="12" x14ac:dyDescent="0.15">
      <c r="C652" s="11"/>
      <c r="D652" s="88"/>
      <c r="E652" s="11"/>
      <c r="F652" s="88"/>
      <c r="G652" s="11"/>
      <c r="H652" s="88"/>
      <c r="I652" s="11"/>
      <c r="J652" s="11"/>
      <c r="K652" s="11"/>
      <c r="L652" s="11"/>
      <c r="AQ652" s="12"/>
      <c r="AR652" s="12"/>
      <c r="AS652" s="12"/>
      <c r="AT652" s="12"/>
      <c r="AU652" s="12"/>
      <c r="AW652" s="12"/>
      <c r="AX652" s="12"/>
      <c r="AY652" s="12"/>
      <c r="AZ652" s="12"/>
      <c r="BA652" s="12"/>
    </row>
    <row r="653" spans="3:53" ht="12" x14ac:dyDescent="0.15">
      <c r="C653" s="11"/>
      <c r="D653" s="88"/>
      <c r="E653" s="11"/>
      <c r="F653" s="88"/>
      <c r="G653" s="11"/>
      <c r="H653" s="88"/>
      <c r="I653" s="11"/>
      <c r="J653" s="11"/>
      <c r="K653" s="11"/>
      <c r="L653" s="11"/>
      <c r="AQ653" s="12"/>
      <c r="AR653" s="12"/>
      <c r="AS653" s="12"/>
      <c r="AT653" s="12"/>
      <c r="AU653" s="12"/>
      <c r="AW653" s="12"/>
      <c r="AX653" s="12"/>
      <c r="AY653" s="12"/>
      <c r="AZ653" s="12"/>
      <c r="BA653" s="12"/>
    </row>
    <row r="654" spans="3:53" ht="12" x14ac:dyDescent="0.15">
      <c r="C654" s="11"/>
      <c r="D654" s="88"/>
      <c r="E654" s="11"/>
      <c r="F654" s="88"/>
      <c r="G654" s="11"/>
      <c r="H654" s="88"/>
      <c r="I654" s="11"/>
      <c r="J654" s="11"/>
      <c r="K654" s="11"/>
      <c r="L654" s="11"/>
      <c r="AQ654" s="12"/>
      <c r="AR654" s="12"/>
      <c r="AS654" s="12"/>
      <c r="AT654" s="12"/>
      <c r="AU654" s="12"/>
      <c r="AW654" s="12"/>
      <c r="AX654" s="12"/>
      <c r="AY654" s="12"/>
      <c r="AZ654" s="12"/>
      <c r="BA654" s="12"/>
    </row>
    <row r="655" spans="3:53" ht="12" x14ac:dyDescent="0.15">
      <c r="C655" s="11"/>
      <c r="D655" s="88"/>
      <c r="E655" s="11"/>
      <c r="F655" s="88"/>
      <c r="G655" s="11"/>
      <c r="H655" s="88"/>
      <c r="I655" s="11"/>
      <c r="J655" s="11"/>
      <c r="K655" s="11"/>
      <c r="L655" s="11"/>
      <c r="AQ655" s="12"/>
      <c r="AR655" s="12"/>
      <c r="AS655" s="12"/>
      <c r="AT655" s="12"/>
      <c r="AU655" s="12"/>
      <c r="AW655" s="12"/>
      <c r="AX655" s="12"/>
      <c r="AY655" s="12"/>
      <c r="AZ655" s="12"/>
      <c r="BA655" s="12"/>
    </row>
    <row r="656" spans="3:53" ht="12" x14ac:dyDescent="0.15">
      <c r="C656" s="11"/>
      <c r="D656" s="88"/>
      <c r="E656" s="11"/>
      <c r="F656" s="88"/>
      <c r="G656" s="11"/>
      <c r="H656" s="88"/>
      <c r="I656" s="11"/>
      <c r="J656" s="11"/>
      <c r="K656" s="11"/>
      <c r="L656" s="11"/>
      <c r="AQ656" s="12"/>
      <c r="AR656" s="12"/>
      <c r="AS656" s="12"/>
      <c r="AT656" s="12"/>
      <c r="AU656" s="12"/>
      <c r="AW656" s="12"/>
      <c r="AX656" s="12"/>
      <c r="AY656" s="12"/>
      <c r="AZ656" s="12"/>
      <c r="BA656" s="12"/>
    </row>
    <row r="657" spans="3:53" ht="12" x14ac:dyDescent="0.15">
      <c r="C657" s="11"/>
      <c r="D657" s="88"/>
      <c r="E657" s="11"/>
      <c r="F657" s="88"/>
      <c r="G657" s="11"/>
      <c r="H657" s="88"/>
      <c r="I657" s="11"/>
      <c r="J657" s="11"/>
      <c r="K657" s="11"/>
      <c r="L657" s="11"/>
      <c r="AQ657" s="12"/>
      <c r="AR657" s="12"/>
      <c r="AS657" s="12"/>
      <c r="AT657" s="12"/>
      <c r="AU657" s="12"/>
      <c r="AW657" s="12"/>
      <c r="AX657" s="12"/>
      <c r="AY657" s="12"/>
      <c r="AZ657" s="12"/>
      <c r="BA657" s="12"/>
    </row>
    <row r="658" spans="3:53" ht="12" x14ac:dyDescent="0.15">
      <c r="C658" s="11"/>
      <c r="D658" s="88"/>
      <c r="E658" s="11"/>
      <c r="F658" s="88"/>
      <c r="G658" s="11"/>
      <c r="H658" s="88"/>
      <c r="I658" s="11"/>
      <c r="J658" s="11"/>
      <c r="K658" s="11"/>
      <c r="L658" s="11"/>
      <c r="AQ658" s="12"/>
      <c r="AR658" s="12"/>
      <c r="AS658" s="12"/>
      <c r="AT658" s="12"/>
      <c r="AU658" s="12"/>
      <c r="AW658" s="12"/>
      <c r="AX658" s="12"/>
      <c r="AY658" s="12"/>
      <c r="AZ658" s="12"/>
      <c r="BA658" s="12"/>
    </row>
    <row r="659" spans="3:53" ht="12" x14ac:dyDescent="0.15">
      <c r="C659" s="11"/>
      <c r="D659" s="88"/>
      <c r="E659" s="11"/>
      <c r="F659" s="88"/>
      <c r="G659" s="11"/>
      <c r="H659" s="88"/>
      <c r="I659" s="11"/>
      <c r="J659" s="11"/>
      <c r="K659" s="11"/>
      <c r="L659" s="11"/>
      <c r="AQ659" s="12"/>
      <c r="AR659" s="12"/>
      <c r="AS659" s="12"/>
      <c r="AT659" s="12"/>
      <c r="AU659" s="12"/>
      <c r="AW659" s="12"/>
      <c r="AX659" s="12"/>
      <c r="AY659" s="12"/>
      <c r="AZ659" s="12"/>
      <c r="BA659" s="12"/>
    </row>
    <row r="660" spans="3:53" ht="12" x14ac:dyDescent="0.15">
      <c r="C660" s="11"/>
      <c r="D660" s="88"/>
      <c r="E660" s="11"/>
      <c r="F660" s="88"/>
      <c r="G660" s="11"/>
      <c r="H660" s="88"/>
      <c r="I660" s="11"/>
      <c r="J660" s="11"/>
      <c r="K660" s="11"/>
      <c r="L660" s="11"/>
      <c r="AQ660" s="12"/>
      <c r="AR660" s="12"/>
      <c r="AS660" s="12"/>
      <c r="AT660" s="12"/>
      <c r="AU660" s="12"/>
      <c r="AW660" s="12"/>
      <c r="AX660" s="12"/>
      <c r="AY660" s="12"/>
      <c r="AZ660" s="12"/>
      <c r="BA660" s="12"/>
    </row>
    <row r="661" spans="3:53" ht="12" x14ac:dyDescent="0.15">
      <c r="C661" s="11"/>
      <c r="D661" s="88"/>
      <c r="E661" s="11"/>
      <c r="F661" s="88"/>
      <c r="G661" s="11"/>
      <c r="H661" s="88"/>
      <c r="I661" s="11"/>
      <c r="J661" s="11"/>
      <c r="K661" s="11"/>
      <c r="L661" s="11"/>
      <c r="AQ661" s="12"/>
      <c r="AR661" s="12"/>
      <c r="AS661" s="12"/>
      <c r="AT661" s="12"/>
      <c r="AU661" s="12"/>
      <c r="AW661" s="12"/>
      <c r="AX661" s="12"/>
      <c r="AY661" s="12"/>
      <c r="AZ661" s="12"/>
      <c r="BA661" s="12"/>
    </row>
    <row r="662" spans="3:53" ht="12" x14ac:dyDescent="0.15">
      <c r="C662" s="11"/>
      <c r="D662" s="88"/>
      <c r="E662" s="11"/>
      <c r="F662" s="88"/>
      <c r="G662" s="11"/>
      <c r="H662" s="88"/>
      <c r="I662" s="11"/>
      <c r="J662" s="11"/>
      <c r="K662" s="11"/>
      <c r="L662" s="11"/>
      <c r="AQ662" s="12"/>
      <c r="AR662" s="12"/>
      <c r="AS662" s="12"/>
      <c r="AT662" s="12"/>
      <c r="AU662" s="12"/>
      <c r="AW662" s="12"/>
      <c r="AX662" s="12"/>
      <c r="AY662" s="12"/>
      <c r="AZ662" s="12"/>
      <c r="BA662" s="12"/>
    </row>
    <row r="663" spans="3:53" ht="12" x14ac:dyDescent="0.15">
      <c r="C663" s="11"/>
      <c r="D663" s="88"/>
      <c r="E663" s="11"/>
      <c r="F663" s="88"/>
      <c r="G663" s="11"/>
      <c r="H663" s="88"/>
      <c r="I663" s="11"/>
      <c r="J663" s="11"/>
      <c r="K663" s="11"/>
      <c r="L663" s="11"/>
      <c r="AQ663" s="12"/>
      <c r="AR663" s="12"/>
      <c r="AS663" s="12"/>
      <c r="AT663" s="12"/>
      <c r="AU663" s="12"/>
      <c r="AW663" s="12"/>
      <c r="AX663" s="12"/>
      <c r="AY663" s="12"/>
      <c r="AZ663" s="12"/>
      <c r="BA663" s="12"/>
    </row>
    <row r="664" spans="3:53" ht="12" x14ac:dyDescent="0.15">
      <c r="C664" s="11"/>
      <c r="D664" s="88"/>
      <c r="E664" s="11"/>
      <c r="F664" s="88"/>
      <c r="G664" s="11"/>
      <c r="H664" s="88"/>
      <c r="I664" s="11"/>
      <c r="J664" s="11"/>
      <c r="K664" s="11"/>
      <c r="L664" s="11"/>
      <c r="AQ664" s="12"/>
      <c r="AR664" s="12"/>
      <c r="AS664" s="12"/>
      <c r="AT664" s="12"/>
      <c r="AU664" s="12"/>
      <c r="AW664" s="12"/>
      <c r="AX664" s="12"/>
      <c r="AY664" s="12"/>
      <c r="AZ664" s="12"/>
      <c r="BA664" s="12"/>
    </row>
    <row r="665" spans="3:53" ht="12" x14ac:dyDescent="0.15">
      <c r="C665" s="11"/>
      <c r="D665" s="88"/>
      <c r="E665" s="11"/>
      <c r="F665" s="88"/>
      <c r="G665" s="11"/>
      <c r="H665" s="88"/>
      <c r="I665" s="11"/>
      <c r="J665" s="11"/>
      <c r="K665" s="11"/>
      <c r="L665" s="11"/>
      <c r="AQ665" s="12"/>
      <c r="AR665" s="12"/>
      <c r="AS665" s="12"/>
      <c r="AT665" s="12"/>
      <c r="AU665" s="12"/>
      <c r="AW665" s="12"/>
      <c r="AX665" s="12"/>
      <c r="AY665" s="12"/>
      <c r="AZ665" s="12"/>
      <c r="BA665" s="12"/>
    </row>
    <row r="666" spans="3:53" ht="12" x14ac:dyDescent="0.15">
      <c r="C666" s="11"/>
      <c r="D666" s="88"/>
      <c r="E666" s="11"/>
      <c r="F666" s="88"/>
      <c r="G666" s="11"/>
      <c r="H666" s="88"/>
      <c r="I666" s="11"/>
      <c r="J666" s="11"/>
      <c r="K666" s="11"/>
      <c r="L666" s="11"/>
      <c r="AQ666" s="12"/>
      <c r="AR666" s="12"/>
      <c r="AS666" s="12"/>
      <c r="AT666" s="12"/>
      <c r="AU666" s="12"/>
      <c r="AW666" s="12"/>
      <c r="AX666" s="12"/>
      <c r="AY666" s="12"/>
      <c r="AZ666" s="12"/>
      <c r="BA666" s="12"/>
    </row>
    <row r="667" spans="3:53" ht="12" x14ac:dyDescent="0.15">
      <c r="C667" s="11"/>
      <c r="D667" s="88"/>
      <c r="E667" s="11"/>
      <c r="F667" s="88"/>
      <c r="G667" s="11"/>
      <c r="H667" s="88"/>
      <c r="I667" s="11"/>
      <c r="J667" s="11"/>
      <c r="K667" s="11"/>
      <c r="L667" s="11"/>
      <c r="AQ667" s="12"/>
      <c r="AR667" s="12"/>
      <c r="AS667" s="12"/>
      <c r="AT667" s="12"/>
      <c r="AU667" s="12"/>
      <c r="AW667" s="12"/>
      <c r="AX667" s="12"/>
      <c r="AY667" s="12"/>
      <c r="AZ667" s="12"/>
      <c r="BA667" s="12"/>
    </row>
    <row r="668" spans="3:53" ht="12" x14ac:dyDescent="0.15">
      <c r="C668" s="11"/>
      <c r="D668" s="88"/>
      <c r="E668" s="11"/>
      <c r="F668" s="88"/>
      <c r="G668" s="11"/>
      <c r="H668" s="88"/>
      <c r="I668" s="11"/>
      <c r="J668" s="11"/>
      <c r="K668" s="11"/>
      <c r="L668" s="11"/>
      <c r="AQ668" s="12"/>
      <c r="AR668" s="12"/>
      <c r="AS668" s="12"/>
      <c r="AT668" s="12"/>
      <c r="AU668" s="12"/>
      <c r="AW668" s="12"/>
      <c r="AX668" s="12"/>
      <c r="AY668" s="12"/>
      <c r="AZ668" s="12"/>
      <c r="BA668" s="12"/>
    </row>
    <row r="669" spans="3:53" ht="12" x14ac:dyDescent="0.15">
      <c r="C669" s="11"/>
      <c r="D669" s="88"/>
      <c r="E669" s="11"/>
      <c r="F669" s="88"/>
      <c r="G669" s="11"/>
      <c r="H669" s="88"/>
      <c r="I669" s="11"/>
      <c r="J669" s="11"/>
      <c r="K669" s="11"/>
      <c r="L669" s="11"/>
      <c r="AQ669" s="12"/>
      <c r="AR669" s="12"/>
      <c r="AS669" s="12"/>
      <c r="AT669" s="12"/>
      <c r="AU669" s="12"/>
      <c r="AW669" s="12"/>
      <c r="AX669" s="12"/>
      <c r="AY669" s="12"/>
      <c r="AZ669" s="12"/>
      <c r="BA669" s="12"/>
    </row>
    <row r="670" spans="3:53" ht="12" x14ac:dyDescent="0.15">
      <c r="C670" s="11"/>
      <c r="D670" s="88"/>
      <c r="E670" s="11"/>
      <c r="F670" s="88"/>
      <c r="G670" s="11"/>
      <c r="H670" s="88"/>
      <c r="I670" s="11"/>
      <c r="J670" s="11"/>
      <c r="K670" s="11"/>
      <c r="L670" s="11"/>
      <c r="AQ670" s="12"/>
      <c r="AR670" s="12"/>
      <c r="AS670" s="12"/>
      <c r="AT670" s="12"/>
      <c r="AU670" s="12"/>
      <c r="AW670" s="12"/>
      <c r="AX670" s="12"/>
      <c r="AY670" s="12"/>
      <c r="AZ670" s="12"/>
      <c r="BA670" s="12"/>
    </row>
    <row r="671" spans="3:53" ht="12" x14ac:dyDescent="0.15">
      <c r="C671" s="11"/>
      <c r="D671" s="88"/>
      <c r="E671" s="11"/>
      <c r="F671" s="88"/>
      <c r="G671" s="11"/>
      <c r="H671" s="88"/>
      <c r="I671" s="11"/>
      <c r="J671" s="11"/>
      <c r="K671" s="11"/>
      <c r="L671" s="11"/>
      <c r="AQ671" s="12"/>
      <c r="AR671" s="12"/>
      <c r="AS671" s="12"/>
      <c r="AT671" s="12"/>
      <c r="AU671" s="12"/>
      <c r="AW671" s="12"/>
      <c r="AX671" s="12"/>
      <c r="AY671" s="12"/>
      <c r="AZ671" s="12"/>
      <c r="BA671" s="12"/>
    </row>
    <row r="672" spans="3:53" ht="12" x14ac:dyDescent="0.15">
      <c r="C672" s="11"/>
      <c r="D672" s="88"/>
      <c r="E672" s="11"/>
      <c r="F672" s="88"/>
      <c r="G672" s="11"/>
      <c r="H672" s="88"/>
      <c r="I672" s="11"/>
      <c r="J672" s="11"/>
      <c r="K672" s="11"/>
      <c r="L672" s="11"/>
      <c r="AQ672" s="12"/>
      <c r="AR672" s="12"/>
      <c r="AS672" s="12"/>
      <c r="AT672" s="12"/>
      <c r="AU672" s="12"/>
      <c r="AW672" s="12"/>
      <c r="AX672" s="12"/>
      <c r="AY672" s="12"/>
      <c r="AZ672" s="12"/>
      <c r="BA672" s="12"/>
    </row>
    <row r="673" spans="3:53" ht="12" x14ac:dyDescent="0.15">
      <c r="C673" s="11"/>
      <c r="D673" s="88"/>
      <c r="E673" s="11"/>
      <c r="F673" s="88"/>
      <c r="G673" s="11"/>
      <c r="H673" s="88"/>
      <c r="I673" s="11"/>
      <c r="J673" s="11"/>
      <c r="K673" s="11"/>
      <c r="L673" s="11"/>
      <c r="AQ673" s="12"/>
      <c r="AR673" s="12"/>
      <c r="AS673" s="12"/>
      <c r="AT673" s="12"/>
      <c r="AU673" s="12"/>
      <c r="AW673" s="12"/>
      <c r="AX673" s="12"/>
      <c r="AY673" s="12"/>
      <c r="AZ673" s="12"/>
      <c r="BA673" s="12"/>
    </row>
    <row r="674" spans="3:53" ht="12" x14ac:dyDescent="0.15">
      <c r="C674" s="11"/>
      <c r="D674" s="88"/>
      <c r="E674" s="11"/>
      <c r="F674" s="88"/>
      <c r="G674" s="11"/>
      <c r="H674" s="88"/>
      <c r="I674" s="11"/>
      <c r="J674" s="11"/>
      <c r="K674" s="11"/>
      <c r="L674" s="11"/>
      <c r="AQ674" s="12"/>
      <c r="AR674" s="12"/>
      <c r="AS674" s="12"/>
      <c r="AT674" s="12"/>
      <c r="AU674" s="12"/>
      <c r="AW674" s="12"/>
      <c r="AX674" s="12"/>
      <c r="AY674" s="12"/>
      <c r="AZ674" s="12"/>
      <c r="BA674" s="12"/>
    </row>
    <row r="675" spans="3:53" ht="12" x14ac:dyDescent="0.15">
      <c r="C675" s="11"/>
      <c r="D675" s="88"/>
      <c r="E675" s="11"/>
      <c r="F675" s="88"/>
      <c r="G675" s="11"/>
      <c r="H675" s="88"/>
      <c r="I675" s="11"/>
      <c r="J675" s="11"/>
      <c r="K675" s="11"/>
      <c r="L675" s="11"/>
      <c r="AQ675" s="12"/>
      <c r="AR675" s="12"/>
      <c r="AS675" s="12"/>
      <c r="AT675" s="12"/>
      <c r="AU675" s="12"/>
      <c r="AW675" s="12"/>
      <c r="AX675" s="12"/>
      <c r="AY675" s="12"/>
      <c r="AZ675" s="12"/>
      <c r="BA675" s="12"/>
    </row>
    <row r="676" spans="3:53" ht="12" x14ac:dyDescent="0.15">
      <c r="C676" s="11"/>
      <c r="D676" s="88"/>
      <c r="E676" s="11"/>
      <c r="F676" s="88"/>
      <c r="G676" s="11"/>
      <c r="H676" s="88"/>
      <c r="I676" s="11"/>
      <c r="J676" s="11"/>
      <c r="K676" s="11"/>
      <c r="L676" s="11"/>
      <c r="AQ676" s="12"/>
      <c r="AR676" s="12"/>
      <c r="AS676" s="12"/>
      <c r="AT676" s="12"/>
      <c r="AU676" s="12"/>
      <c r="AW676" s="12"/>
      <c r="AX676" s="12"/>
      <c r="AY676" s="12"/>
      <c r="AZ676" s="12"/>
      <c r="BA676" s="12"/>
    </row>
    <row r="677" spans="3:53" ht="12" x14ac:dyDescent="0.15">
      <c r="C677" s="11"/>
      <c r="D677" s="88"/>
      <c r="E677" s="11"/>
      <c r="F677" s="88"/>
      <c r="G677" s="11"/>
      <c r="H677" s="88"/>
      <c r="I677" s="11"/>
      <c r="J677" s="11"/>
      <c r="K677" s="11"/>
      <c r="L677" s="11"/>
      <c r="AQ677" s="12"/>
      <c r="AR677" s="12"/>
      <c r="AS677" s="12"/>
      <c r="AT677" s="12"/>
      <c r="AU677" s="12"/>
      <c r="AW677" s="12"/>
      <c r="AX677" s="12"/>
      <c r="AY677" s="12"/>
      <c r="AZ677" s="12"/>
      <c r="BA677" s="12"/>
    </row>
    <row r="678" spans="3:53" ht="12" x14ac:dyDescent="0.15">
      <c r="C678" s="11"/>
      <c r="D678" s="88"/>
      <c r="E678" s="11"/>
      <c r="F678" s="88"/>
      <c r="G678" s="11"/>
      <c r="H678" s="88"/>
      <c r="I678" s="11"/>
      <c r="J678" s="11"/>
      <c r="K678" s="11"/>
      <c r="L678" s="11"/>
      <c r="AQ678" s="12"/>
      <c r="AR678" s="12"/>
      <c r="AS678" s="12"/>
      <c r="AT678" s="12"/>
      <c r="AU678" s="12"/>
      <c r="AW678" s="12"/>
      <c r="AX678" s="12"/>
      <c r="AY678" s="12"/>
      <c r="AZ678" s="12"/>
      <c r="BA678" s="12"/>
    </row>
    <row r="679" spans="3:53" ht="12" x14ac:dyDescent="0.15">
      <c r="C679" s="11"/>
      <c r="D679" s="88"/>
      <c r="E679" s="11"/>
      <c r="F679" s="88"/>
      <c r="G679" s="11"/>
      <c r="H679" s="88"/>
      <c r="I679" s="11"/>
      <c r="J679" s="11"/>
      <c r="K679" s="11"/>
      <c r="L679" s="11"/>
      <c r="AQ679" s="12"/>
      <c r="AR679" s="12"/>
      <c r="AS679" s="12"/>
      <c r="AT679" s="12"/>
      <c r="AU679" s="12"/>
      <c r="AW679" s="12"/>
      <c r="AX679" s="12"/>
      <c r="AY679" s="12"/>
      <c r="AZ679" s="12"/>
      <c r="BA679" s="12"/>
    </row>
    <row r="680" spans="3:53" ht="12" x14ac:dyDescent="0.15">
      <c r="C680" s="11"/>
      <c r="D680" s="88"/>
      <c r="E680" s="11"/>
      <c r="F680" s="88"/>
      <c r="G680" s="11"/>
      <c r="H680" s="88"/>
      <c r="I680" s="11"/>
      <c r="J680" s="11"/>
      <c r="K680" s="11"/>
      <c r="L680" s="11"/>
      <c r="AQ680" s="12"/>
      <c r="AR680" s="12"/>
      <c r="AS680" s="12"/>
      <c r="AT680" s="12"/>
      <c r="AU680" s="12"/>
      <c r="AW680" s="12"/>
      <c r="AX680" s="12"/>
      <c r="AY680" s="12"/>
      <c r="AZ680" s="12"/>
      <c r="BA680" s="12"/>
    </row>
    <row r="681" spans="3:53" ht="12" x14ac:dyDescent="0.15">
      <c r="C681" s="11"/>
      <c r="D681" s="88"/>
      <c r="E681" s="11"/>
      <c r="F681" s="88"/>
      <c r="G681" s="11"/>
      <c r="H681" s="88"/>
      <c r="I681" s="11"/>
      <c r="J681" s="11"/>
      <c r="K681" s="11"/>
      <c r="L681" s="11"/>
      <c r="AQ681" s="12"/>
      <c r="AR681" s="12"/>
      <c r="AS681" s="12"/>
      <c r="AT681" s="12"/>
      <c r="AU681" s="12"/>
      <c r="AW681" s="12"/>
      <c r="AX681" s="12"/>
      <c r="AY681" s="12"/>
      <c r="AZ681" s="12"/>
      <c r="BA681" s="12"/>
    </row>
    <row r="682" spans="3:53" ht="12" x14ac:dyDescent="0.15">
      <c r="C682" s="11"/>
      <c r="D682" s="88"/>
      <c r="E682" s="11"/>
      <c r="F682" s="88"/>
      <c r="G682" s="11"/>
      <c r="H682" s="88"/>
      <c r="I682" s="11"/>
      <c r="J682" s="11"/>
      <c r="K682" s="11"/>
      <c r="L682" s="11"/>
      <c r="AQ682" s="12"/>
      <c r="AR682" s="12"/>
      <c r="AS682" s="12"/>
      <c r="AT682" s="12"/>
      <c r="AU682" s="12"/>
      <c r="AW682" s="12"/>
      <c r="AX682" s="12"/>
      <c r="AY682" s="12"/>
      <c r="AZ682" s="12"/>
      <c r="BA682" s="12"/>
    </row>
    <row r="683" spans="3:53" ht="12" x14ac:dyDescent="0.15">
      <c r="C683" s="11"/>
      <c r="D683" s="88"/>
      <c r="E683" s="11"/>
      <c r="F683" s="88"/>
      <c r="G683" s="11"/>
      <c r="H683" s="88"/>
      <c r="I683" s="11"/>
      <c r="J683" s="11"/>
      <c r="K683" s="11"/>
      <c r="L683" s="11"/>
      <c r="AQ683" s="12"/>
      <c r="AR683" s="12"/>
      <c r="AS683" s="12"/>
      <c r="AT683" s="12"/>
      <c r="AU683" s="12"/>
      <c r="AW683" s="12"/>
      <c r="AX683" s="12"/>
      <c r="AY683" s="12"/>
      <c r="AZ683" s="12"/>
      <c r="BA683" s="12"/>
    </row>
    <row r="684" spans="3:53" ht="12" x14ac:dyDescent="0.15">
      <c r="C684" s="11"/>
      <c r="D684" s="88"/>
      <c r="E684" s="11"/>
      <c r="F684" s="88"/>
      <c r="G684" s="11"/>
      <c r="H684" s="88"/>
      <c r="I684" s="11"/>
      <c r="J684" s="11"/>
      <c r="K684" s="11"/>
      <c r="L684" s="11"/>
      <c r="AQ684" s="12"/>
      <c r="AR684" s="12"/>
      <c r="AS684" s="12"/>
      <c r="AT684" s="12"/>
      <c r="AU684" s="12"/>
      <c r="AW684" s="12"/>
      <c r="AX684" s="12"/>
      <c r="AY684" s="12"/>
      <c r="AZ684" s="12"/>
      <c r="BA684" s="12"/>
    </row>
    <row r="685" spans="3:53" ht="12" x14ac:dyDescent="0.15">
      <c r="C685" s="11"/>
      <c r="D685" s="88"/>
      <c r="E685" s="11"/>
      <c r="F685" s="88"/>
      <c r="G685" s="11"/>
      <c r="H685" s="88"/>
      <c r="I685" s="11"/>
      <c r="J685" s="11"/>
      <c r="K685" s="11"/>
      <c r="L685" s="11"/>
      <c r="AQ685" s="12"/>
      <c r="AR685" s="12"/>
      <c r="AS685" s="12"/>
      <c r="AT685" s="12"/>
      <c r="AU685" s="12"/>
      <c r="AW685" s="12"/>
      <c r="AX685" s="12"/>
      <c r="AY685" s="12"/>
      <c r="AZ685" s="12"/>
      <c r="BA685" s="12"/>
    </row>
    <row r="686" spans="3:53" ht="12" x14ac:dyDescent="0.15">
      <c r="C686" s="11"/>
      <c r="D686" s="88"/>
      <c r="E686" s="11"/>
      <c r="F686" s="88"/>
      <c r="G686" s="11"/>
      <c r="H686" s="88"/>
      <c r="I686" s="11"/>
      <c r="J686" s="11"/>
      <c r="K686" s="11"/>
      <c r="L686" s="11"/>
      <c r="AQ686" s="12"/>
      <c r="AR686" s="12"/>
      <c r="AS686" s="12"/>
      <c r="AT686" s="12"/>
      <c r="AU686" s="12"/>
      <c r="AW686" s="12"/>
      <c r="AX686" s="12"/>
      <c r="AY686" s="12"/>
      <c r="AZ686" s="12"/>
      <c r="BA686" s="12"/>
    </row>
    <row r="687" spans="3:53" ht="12" x14ac:dyDescent="0.15">
      <c r="C687" s="11"/>
      <c r="D687" s="88"/>
      <c r="E687" s="11"/>
      <c r="F687" s="88"/>
      <c r="G687" s="11"/>
      <c r="H687" s="88"/>
      <c r="I687" s="11"/>
      <c r="J687" s="11"/>
      <c r="K687" s="11"/>
      <c r="L687" s="11"/>
      <c r="AQ687" s="12"/>
      <c r="AR687" s="12"/>
      <c r="AS687" s="12"/>
      <c r="AT687" s="12"/>
      <c r="AU687" s="12"/>
      <c r="AW687" s="12"/>
      <c r="AX687" s="12"/>
      <c r="AY687" s="12"/>
      <c r="AZ687" s="12"/>
      <c r="BA687" s="12"/>
    </row>
    <row r="688" spans="3:53" ht="12" x14ac:dyDescent="0.15">
      <c r="C688" s="11"/>
      <c r="D688" s="88"/>
      <c r="E688" s="11"/>
      <c r="F688" s="88"/>
      <c r="G688" s="11"/>
      <c r="H688" s="88"/>
      <c r="I688" s="11"/>
      <c r="J688" s="11"/>
      <c r="K688" s="11"/>
      <c r="L688" s="11"/>
      <c r="AQ688" s="12"/>
      <c r="AR688" s="12"/>
      <c r="AS688" s="12"/>
      <c r="AT688" s="12"/>
      <c r="AU688" s="12"/>
      <c r="AW688" s="12"/>
      <c r="AX688" s="12"/>
      <c r="AY688" s="12"/>
      <c r="AZ688" s="12"/>
      <c r="BA688" s="12"/>
    </row>
    <row r="689" spans="3:53" ht="12" x14ac:dyDescent="0.15">
      <c r="C689" s="11"/>
      <c r="D689" s="88"/>
      <c r="E689" s="11"/>
      <c r="F689" s="88"/>
      <c r="G689" s="11"/>
      <c r="H689" s="88"/>
      <c r="I689" s="11"/>
      <c r="J689" s="11"/>
      <c r="K689" s="11"/>
      <c r="L689" s="11"/>
      <c r="AQ689" s="12"/>
      <c r="AR689" s="12"/>
      <c r="AS689" s="12"/>
      <c r="AT689" s="12"/>
      <c r="AU689" s="12"/>
      <c r="AW689" s="12"/>
      <c r="AX689" s="12"/>
      <c r="AY689" s="12"/>
      <c r="AZ689" s="12"/>
      <c r="BA689" s="12"/>
    </row>
    <row r="690" spans="3:53" ht="12" x14ac:dyDescent="0.15">
      <c r="C690" s="11"/>
      <c r="D690" s="88"/>
      <c r="E690" s="11"/>
      <c r="F690" s="88"/>
      <c r="G690" s="11"/>
      <c r="H690" s="88"/>
      <c r="I690" s="11"/>
      <c r="J690" s="11"/>
      <c r="K690" s="11"/>
      <c r="L690" s="11"/>
      <c r="AQ690" s="12"/>
      <c r="AR690" s="12"/>
      <c r="AS690" s="12"/>
      <c r="AT690" s="12"/>
      <c r="AU690" s="12"/>
      <c r="AW690" s="12"/>
      <c r="AX690" s="12"/>
      <c r="AY690" s="12"/>
      <c r="AZ690" s="12"/>
      <c r="BA690" s="12"/>
    </row>
    <row r="691" spans="3:53" ht="12" x14ac:dyDescent="0.15">
      <c r="C691" s="11"/>
      <c r="D691" s="88"/>
      <c r="E691" s="11"/>
      <c r="F691" s="88"/>
      <c r="G691" s="11"/>
      <c r="H691" s="88"/>
      <c r="I691" s="11"/>
      <c r="J691" s="11"/>
      <c r="K691" s="11"/>
      <c r="L691" s="11"/>
      <c r="AQ691" s="12"/>
      <c r="AR691" s="12"/>
      <c r="AS691" s="12"/>
      <c r="AT691" s="12"/>
      <c r="AU691" s="12"/>
      <c r="AW691" s="12"/>
      <c r="AX691" s="12"/>
      <c r="AY691" s="12"/>
      <c r="AZ691" s="12"/>
      <c r="BA691" s="12"/>
    </row>
    <row r="692" spans="3:53" ht="12" x14ac:dyDescent="0.15">
      <c r="C692" s="11"/>
      <c r="D692" s="88"/>
      <c r="E692" s="11"/>
      <c r="F692" s="88"/>
      <c r="G692" s="11"/>
      <c r="H692" s="88"/>
      <c r="I692" s="11"/>
      <c r="J692" s="11"/>
      <c r="K692" s="11"/>
      <c r="L692" s="11"/>
      <c r="AQ692" s="12"/>
      <c r="AR692" s="12"/>
      <c r="AS692" s="12"/>
      <c r="AT692" s="12"/>
      <c r="AU692" s="12"/>
      <c r="AW692" s="12"/>
      <c r="AX692" s="12"/>
      <c r="AY692" s="12"/>
      <c r="AZ692" s="12"/>
      <c r="BA692" s="12"/>
    </row>
    <row r="693" spans="3:53" ht="12" x14ac:dyDescent="0.15">
      <c r="C693" s="11"/>
      <c r="D693" s="88"/>
      <c r="E693" s="11"/>
      <c r="F693" s="88"/>
      <c r="G693" s="11"/>
      <c r="H693" s="88"/>
      <c r="I693" s="11"/>
      <c r="J693" s="11"/>
      <c r="K693" s="11"/>
      <c r="L693" s="11"/>
      <c r="AQ693" s="12"/>
      <c r="AR693" s="12"/>
      <c r="AS693" s="12"/>
      <c r="AT693" s="12"/>
      <c r="AU693" s="12"/>
      <c r="AW693" s="12"/>
      <c r="AX693" s="12"/>
      <c r="AY693" s="12"/>
      <c r="AZ693" s="12"/>
      <c r="BA693" s="12"/>
    </row>
    <row r="694" spans="3:53" ht="12" x14ac:dyDescent="0.15">
      <c r="C694" s="11"/>
      <c r="D694" s="88"/>
      <c r="E694" s="11"/>
      <c r="F694" s="88"/>
      <c r="G694" s="11"/>
      <c r="H694" s="88"/>
      <c r="I694" s="11"/>
      <c r="J694" s="11"/>
      <c r="K694" s="11"/>
      <c r="L694" s="11"/>
      <c r="AQ694" s="12"/>
      <c r="AR694" s="12"/>
      <c r="AS694" s="12"/>
      <c r="AT694" s="12"/>
      <c r="AU694" s="12"/>
      <c r="AW694" s="12"/>
      <c r="AX694" s="12"/>
      <c r="AY694" s="12"/>
      <c r="AZ694" s="12"/>
      <c r="BA694" s="12"/>
    </row>
    <row r="695" spans="3:53" ht="12" x14ac:dyDescent="0.15">
      <c r="C695" s="11"/>
      <c r="D695" s="88"/>
      <c r="E695" s="11"/>
      <c r="F695" s="88"/>
      <c r="G695" s="11"/>
      <c r="H695" s="88"/>
      <c r="I695" s="11"/>
      <c r="J695" s="11"/>
      <c r="K695" s="11"/>
      <c r="L695" s="11"/>
      <c r="AQ695" s="12"/>
      <c r="AR695" s="12"/>
      <c r="AS695" s="12"/>
      <c r="AT695" s="12"/>
      <c r="AU695" s="12"/>
      <c r="AW695" s="12"/>
      <c r="AX695" s="12"/>
      <c r="AY695" s="12"/>
      <c r="AZ695" s="12"/>
      <c r="BA695" s="12"/>
    </row>
    <row r="696" spans="3:53" ht="12" x14ac:dyDescent="0.15">
      <c r="C696" s="11"/>
      <c r="D696" s="88"/>
      <c r="E696" s="11"/>
      <c r="F696" s="88"/>
      <c r="G696" s="11"/>
      <c r="H696" s="88"/>
      <c r="I696" s="11"/>
      <c r="J696" s="11"/>
      <c r="K696" s="11"/>
      <c r="L696" s="11"/>
      <c r="AQ696" s="12"/>
      <c r="AR696" s="12"/>
      <c r="AS696" s="12"/>
      <c r="AT696" s="12"/>
      <c r="AU696" s="12"/>
      <c r="AW696" s="12"/>
      <c r="AX696" s="12"/>
      <c r="AY696" s="12"/>
      <c r="AZ696" s="12"/>
      <c r="BA696" s="12"/>
    </row>
    <row r="697" spans="3:53" ht="12" x14ac:dyDescent="0.15">
      <c r="C697" s="11"/>
      <c r="D697" s="88"/>
      <c r="E697" s="11"/>
      <c r="F697" s="88"/>
      <c r="G697" s="11"/>
      <c r="H697" s="88"/>
      <c r="I697" s="11"/>
      <c r="J697" s="11"/>
      <c r="K697" s="11"/>
      <c r="L697" s="11"/>
      <c r="AQ697" s="12"/>
      <c r="AR697" s="12"/>
      <c r="AS697" s="12"/>
      <c r="AT697" s="12"/>
      <c r="AU697" s="12"/>
      <c r="AW697" s="12"/>
      <c r="AX697" s="12"/>
      <c r="AY697" s="12"/>
      <c r="AZ697" s="12"/>
      <c r="BA697" s="12"/>
    </row>
    <row r="698" spans="3:53" ht="12" x14ac:dyDescent="0.15">
      <c r="C698" s="11"/>
      <c r="D698" s="88"/>
      <c r="E698" s="11"/>
      <c r="F698" s="88"/>
      <c r="G698" s="11"/>
      <c r="H698" s="88"/>
      <c r="I698" s="11"/>
      <c r="J698" s="11"/>
      <c r="K698" s="11"/>
      <c r="L698" s="11"/>
      <c r="AQ698" s="12"/>
      <c r="AR698" s="12"/>
      <c r="AS698" s="12"/>
      <c r="AT698" s="12"/>
      <c r="AU698" s="12"/>
      <c r="AW698" s="12"/>
      <c r="AX698" s="12"/>
      <c r="AY698" s="12"/>
      <c r="AZ698" s="12"/>
      <c r="BA698" s="12"/>
    </row>
    <row r="699" spans="3:53" ht="12" x14ac:dyDescent="0.15">
      <c r="C699" s="11"/>
      <c r="D699" s="88"/>
      <c r="E699" s="11"/>
      <c r="F699" s="88"/>
      <c r="G699" s="11"/>
      <c r="H699" s="88"/>
      <c r="I699" s="11"/>
      <c r="J699" s="11"/>
      <c r="K699" s="11"/>
      <c r="L699" s="11"/>
      <c r="AQ699" s="12"/>
      <c r="AR699" s="12"/>
      <c r="AS699" s="12"/>
      <c r="AT699" s="12"/>
      <c r="AU699" s="12"/>
      <c r="AW699" s="12"/>
      <c r="AX699" s="12"/>
      <c r="AY699" s="12"/>
      <c r="AZ699" s="12"/>
      <c r="BA699" s="12"/>
    </row>
    <row r="700" spans="3:53" ht="12" x14ac:dyDescent="0.15">
      <c r="C700" s="11"/>
      <c r="D700" s="88"/>
      <c r="E700" s="11"/>
      <c r="F700" s="88"/>
      <c r="G700" s="11"/>
      <c r="H700" s="88"/>
      <c r="I700" s="11"/>
      <c r="J700" s="11"/>
      <c r="K700" s="11"/>
      <c r="L700" s="11"/>
      <c r="AQ700" s="12"/>
      <c r="AR700" s="12"/>
      <c r="AS700" s="12"/>
      <c r="AT700" s="12"/>
      <c r="AU700" s="12"/>
      <c r="AW700" s="12"/>
      <c r="AX700" s="12"/>
      <c r="AY700" s="12"/>
      <c r="AZ700" s="12"/>
      <c r="BA700" s="12"/>
    </row>
    <row r="701" spans="3:53" ht="12" x14ac:dyDescent="0.15">
      <c r="C701" s="11"/>
      <c r="D701" s="88"/>
      <c r="E701" s="11"/>
      <c r="F701" s="88"/>
      <c r="G701" s="11"/>
      <c r="H701" s="88"/>
      <c r="I701" s="11"/>
      <c r="J701" s="11"/>
      <c r="K701" s="11"/>
      <c r="L701" s="11"/>
      <c r="AQ701" s="12"/>
      <c r="AR701" s="12"/>
      <c r="AS701" s="12"/>
      <c r="AT701" s="12"/>
      <c r="AU701" s="12"/>
      <c r="AW701" s="12"/>
      <c r="AX701" s="12"/>
      <c r="AY701" s="12"/>
      <c r="AZ701" s="12"/>
      <c r="BA701" s="12"/>
    </row>
    <row r="702" spans="3:53" ht="12" x14ac:dyDescent="0.15">
      <c r="C702" s="11"/>
      <c r="D702" s="88"/>
      <c r="E702" s="11"/>
      <c r="F702" s="88"/>
      <c r="G702" s="11"/>
      <c r="H702" s="88"/>
      <c r="I702" s="11"/>
      <c r="J702" s="11"/>
      <c r="K702" s="11"/>
      <c r="L702" s="11"/>
      <c r="AQ702" s="12"/>
      <c r="AR702" s="12"/>
      <c r="AS702" s="12"/>
      <c r="AT702" s="12"/>
      <c r="AU702" s="12"/>
      <c r="AW702" s="12"/>
      <c r="AX702" s="12"/>
      <c r="AY702" s="12"/>
      <c r="AZ702" s="12"/>
      <c r="BA702" s="12"/>
    </row>
    <row r="703" spans="3:53" ht="12" x14ac:dyDescent="0.15">
      <c r="C703" s="11"/>
      <c r="D703" s="88"/>
      <c r="E703" s="11"/>
      <c r="F703" s="88"/>
      <c r="G703" s="11"/>
      <c r="H703" s="88"/>
      <c r="I703" s="11"/>
      <c r="J703" s="11"/>
      <c r="K703" s="11"/>
      <c r="L703" s="11"/>
      <c r="AQ703" s="12"/>
      <c r="AR703" s="12"/>
      <c r="AS703" s="12"/>
      <c r="AT703" s="12"/>
      <c r="AU703" s="12"/>
      <c r="AW703" s="12"/>
      <c r="AX703" s="12"/>
      <c r="AY703" s="12"/>
      <c r="AZ703" s="12"/>
      <c r="BA703" s="12"/>
    </row>
    <row r="704" spans="3:53" ht="12" x14ac:dyDescent="0.15">
      <c r="C704" s="11"/>
      <c r="D704" s="88"/>
      <c r="E704" s="11"/>
      <c r="F704" s="88"/>
      <c r="G704" s="11"/>
      <c r="H704" s="88"/>
      <c r="I704" s="11"/>
      <c r="J704" s="11"/>
      <c r="K704" s="11"/>
      <c r="L704" s="11"/>
      <c r="AQ704" s="12"/>
      <c r="AR704" s="12"/>
      <c r="AS704" s="12"/>
      <c r="AT704" s="12"/>
      <c r="AU704" s="12"/>
      <c r="AW704" s="12"/>
      <c r="AX704" s="12"/>
      <c r="AY704" s="12"/>
      <c r="AZ704" s="12"/>
      <c r="BA704" s="12"/>
    </row>
    <row r="705" spans="3:53" ht="12" x14ac:dyDescent="0.15">
      <c r="C705" s="11"/>
      <c r="D705" s="88"/>
      <c r="E705" s="11"/>
      <c r="F705" s="88"/>
      <c r="G705" s="11"/>
      <c r="H705" s="88"/>
      <c r="I705" s="11"/>
      <c r="J705" s="11"/>
      <c r="K705" s="11"/>
      <c r="L705" s="11"/>
      <c r="AQ705" s="12"/>
      <c r="AR705" s="12"/>
      <c r="AS705" s="12"/>
      <c r="AT705" s="12"/>
      <c r="AU705" s="12"/>
      <c r="AW705" s="12"/>
      <c r="AX705" s="12"/>
      <c r="AY705" s="12"/>
      <c r="AZ705" s="12"/>
      <c r="BA705" s="12"/>
    </row>
    <row r="706" spans="3:53" ht="12" x14ac:dyDescent="0.15">
      <c r="C706" s="11"/>
      <c r="D706" s="88"/>
      <c r="E706" s="11"/>
      <c r="F706" s="88"/>
      <c r="G706" s="11"/>
      <c r="H706" s="88"/>
      <c r="I706" s="11"/>
      <c r="J706" s="11"/>
      <c r="K706" s="11"/>
      <c r="L706" s="11"/>
      <c r="AQ706" s="12"/>
      <c r="AR706" s="12"/>
      <c r="AS706" s="12"/>
      <c r="AT706" s="12"/>
      <c r="AU706" s="12"/>
      <c r="AW706" s="12"/>
      <c r="AX706" s="12"/>
      <c r="AY706" s="12"/>
      <c r="AZ706" s="12"/>
      <c r="BA706" s="12"/>
    </row>
    <row r="707" spans="3:53" ht="12" x14ac:dyDescent="0.15">
      <c r="C707" s="11"/>
      <c r="D707" s="88"/>
      <c r="E707" s="11"/>
      <c r="F707" s="88"/>
      <c r="G707" s="11"/>
      <c r="H707" s="88"/>
      <c r="I707" s="11"/>
      <c r="J707" s="11"/>
      <c r="K707" s="11"/>
      <c r="L707" s="11"/>
      <c r="AQ707" s="12"/>
      <c r="AR707" s="12"/>
      <c r="AS707" s="12"/>
      <c r="AT707" s="12"/>
      <c r="AU707" s="12"/>
      <c r="AW707" s="12"/>
      <c r="AX707" s="12"/>
      <c r="AY707" s="12"/>
      <c r="AZ707" s="12"/>
      <c r="BA707" s="12"/>
    </row>
    <row r="708" spans="3:53" ht="12" x14ac:dyDescent="0.15">
      <c r="C708" s="11"/>
      <c r="D708" s="88"/>
      <c r="E708" s="11"/>
      <c r="F708" s="88"/>
      <c r="G708" s="11"/>
      <c r="H708" s="88"/>
      <c r="I708" s="11"/>
      <c r="J708" s="11"/>
      <c r="K708" s="11"/>
      <c r="L708" s="11"/>
      <c r="AQ708" s="12"/>
      <c r="AR708" s="12"/>
      <c r="AS708" s="12"/>
      <c r="AT708" s="12"/>
      <c r="AU708" s="12"/>
      <c r="AW708" s="12"/>
      <c r="AX708" s="12"/>
      <c r="AY708" s="12"/>
      <c r="AZ708" s="12"/>
      <c r="BA708" s="12"/>
    </row>
    <row r="709" spans="3:53" ht="12" x14ac:dyDescent="0.15">
      <c r="C709" s="11"/>
      <c r="D709" s="88"/>
      <c r="E709" s="11"/>
      <c r="F709" s="88"/>
      <c r="G709" s="11"/>
      <c r="H709" s="88"/>
      <c r="I709" s="11"/>
      <c r="J709" s="11"/>
      <c r="K709" s="11"/>
      <c r="L709" s="11"/>
      <c r="AQ709" s="12"/>
      <c r="AR709" s="12"/>
      <c r="AS709" s="12"/>
      <c r="AT709" s="12"/>
      <c r="AU709" s="12"/>
      <c r="AW709" s="12"/>
      <c r="AX709" s="12"/>
      <c r="AY709" s="12"/>
      <c r="AZ709" s="12"/>
      <c r="BA709" s="12"/>
    </row>
    <row r="710" spans="3:53" ht="12" x14ac:dyDescent="0.15">
      <c r="C710" s="11"/>
      <c r="D710" s="88"/>
      <c r="E710" s="11"/>
      <c r="F710" s="88"/>
      <c r="G710" s="11"/>
      <c r="H710" s="88"/>
      <c r="I710" s="11"/>
      <c r="J710" s="11"/>
      <c r="K710" s="11"/>
      <c r="L710" s="11"/>
      <c r="AQ710" s="12"/>
      <c r="AR710" s="12"/>
      <c r="AS710" s="12"/>
      <c r="AT710" s="12"/>
      <c r="AU710" s="12"/>
      <c r="AW710" s="12"/>
      <c r="AX710" s="12"/>
      <c r="AY710" s="12"/>
      <c r="AZ710" s="12"/>
      <c r="BA710" s="12"/>
    </row>
    <row r="711" spans="3:53" ht="12" x14ac:dyDescent="0.15">
      <c r="C711" s="11"/>
      <c r="D711" s="88"/>
      <c r="E711" s="11"/>
      <c r="F711" s="88"/>
      <c r="G711" s="11"/>
      <c r="H711" s="88"/>
      <c r="I711" s="11"/>
      <c r="J711" s="11"/>
      <c r="K711" s="11"/>
      <c r="L711" s="11"/>
      <c r="AQ711" s="12"/>
      <c r="AR711" s="12"/>
      <c r="AS711" s="12"/>
      <c r="AT711" s="12"/>
      <c r="AU711" s="12"/>
      <c r="AW711" s="12"/>
      <c r="AX711" s="12"/>
      <c r="AY711" s="12"/>
      <c r="AZ711" s="12"/>
      <c r="BA711" s="12"/>
    </row>
    <row r="712" spans="3:53" ht="12" x14ac:dyDescent="0.15">
      <c r="C712" s="11"/>
      <c r="D712" s="88"/>
      <c r="E712" s="11"/>
      <c r="F712" s="88"/>
      <c r="G712" s="11"/>
      <c r="H712" s="88"/>
      <c r="I712" s="11"/>
      <c r="J712" s="11"/>
      <c r="K712" s="11"/>
      <c r="L712" s="11"/>
      <c r="AQ712" s="12"/>
      <c r="AR712" s="12"/>
      <c r="AS712" s="12"/>
      <c r="AT712" s="12"/>
      <c r="AU712" s="12"/>
      <c r="AW712" s="12"/>
      <c r="AX712" s="12"/>
      <c r="AY712" s="12"/>
      <c r="AZ712" s="12"/>
      <c r="BA712" s="12"/>
    </row>
    <row r="713" spans="3:53" ht="12" x14ac:dyDescent="0.15">
      <c r="C713" s="11"/>
      <c r="D713" s="88"/>
      <c r="E713" s="11"/>
      <c r="F713" s="88"/>
      <c r="G713" s="11"/>
      <c r="H713" s="88"/>
      <c r="I713" s="11"/>
      <c r="J713" s="11"/>
      <c r="K713" s="11"/>
      <c r="L713" s="11"/>
      <c r="AQ713" s="12"/>
      <c r="AR713" s="12"/>
      <c r="AS713" s="12"/>
      <c r="AT713" s="12"/>
      <c r="AU713" s="12"/>
      <c r="AW713" s="12"/>
      <c r="AX713" s="12"/>
      <c r="AY713" s="12"/>
      <c r="AZ713" s="12"/>
      <c r="BA713" s="12"/>
    </row>
    <row r="714" spans="3:53" ht="12" x14ac:dyDescent="0.15">
      <c r="C714" s="11"/>
      <c r="D714" s="88"/>
      <c r="E714" s="11"/>
      <c r="F714" s="88"/>
      <c r="G714" s="11"/>
      <c r="H714" s="88"/>
      <c r="I714" s="11"/>
      <c r="J714" s="11"/>
      <c r="K714" s="11"/>
      <c r="L714" s="11"/>
      <c r="AQ714" s="12"/>
      <c r="AR714" s="12"/>
      <c r="AS714" s="12"/>
      <c r="AT714" s="12"/>
      <c r="AU714" s="12"/>
      <c r="AW714" s="12"/>
      <c r="AX714" s="12"/>
      <c r="AY714" s="12"/>
      <c r="AZ714" s="12"/>
      <c r="BA714" s="12"/>
    </row>
    <row r="715" spans="3:53" ht="12" x14ac:dyDescent="0.15">
      <c r="C715" s="11"/>
      <c r="D715" s="88"/>
      <c r="E715" s="11"/>
      <c r="F715" s="88"/>
      <c r="G715" s="11"/>
      <c r="H715" s="88"/>
      <c r="I715" s="11"/>
      <c r="J715" s="11"/>
      <c r="K715" s="11"/>
      <c r="L715" s="11"/>
      <c r="AQ715" s="12"/>
      <c r="AR715" s="12"/>
      <c r="AS715" s="12"/>
      <c r="AT715" s="12"/>
      <c r="AU715" s="12"/>
      <c r="AW715" s="12"/>
      <c r="AX715" s="12"/>
      <c r="AY715" s="12"/>
      <c r="AZ715" s="12"/>
      <c r="BA715" s="12"/>
    </row>
    <row r="716" spans="3:53" ht="12" x14ac:dyDescent="0.15">
      <c r="C716" s="11"/>
      <c r="D716" s="88"/>
      <c r="E716" s="11"/>
      <c r="F716" s="88"/>
      <c r="G716" s="11"/>
      <c r="H716" s="88"/>
      <c r="I716" s="11"/>
      <c r="J716" s="11"/>
      <c r="K716" s="11"/>
      <c r="L716" s="11"/>
      <c r="AQ716" s="12"/>
      <c r="AR716" s="12"/>
      <c r="AS716" s="12"/>
      <c r="AT716" s="12"/>
      <c r="AU716" s="12"/>
      <c r="AW716" s="12"/>
      <c r="AX716" s="12"/>
      <c r="AY716" s="12"/>
      <c r="AZ716" s="12"/>
      <c r="BA716" s="12"/>
    </row>
    <row r="717" spans="3:53" ht="12" x14ac:dyDescent="0.15">
      <c r="C717" s="11"/>
      <c r="D717" s="88"/>
      <c r="E717" s="11"/>
      <c r="F717" s="88"/>
      <c r="G717" s="11"/>
      <c r="H717" s="88"/>
      <c r="I717" s="11"/>
      <c r="J717" s="11"/>
      <c r="K717" s="11"/>
      <c r="L717" s="11"/>
      <c r="AQ717" s="12"/>
      <c r="AR717" s="12"/>
      <c r="AS717" s="12"/>
      <c r="AT717" s="12"/>
      <c r="AU717" s="12"/>
      <c r="AW717" s="12"/>
      <c r="AX717" s="12"/>
      <c r="AY717" s="12"/>
      <c r="AZ717" s="12"/>
      <c r="BA717" s="12"/>
    </row>
    <row r="718" spans="3:53" ht="12" x14ac:dyDescent="0.15">
      <c r="C718" s="11"/>
      <c r="D718" s="88"/>
      <c r="E718" s="11"/>
      <c r="F718" s="88"/>
      <c r="G718" s="11"/>
      <c r="H718" s="88"/>
      <c r="I718" s="11"/>
      <c r="J718" s="11"/>
      <c r="K718" s="11"/>
      <c r="L718" s="11"/>
      <c r="AQ718" s="12"/>
      <c r="AR718" s="12"/>
      <c r="AS718" s="12"/>
      <c r="AT718" s="12"/>
      <c r="AU718" s="12"/>
      <c r="AW718" s="12"/>
      <c r="AX718" s="12"/>
      <c r="AY718" s="12"/>
      <c r="AZ718" s="12"/>
      <c r="BA718" s="12"/>
    </row>
    <row r="719" spans="3:53" ht="12" x14ac:dyDescent="0.15">
      <c r="C719" s="11"/>
      <c r="D719" s="88"/>
      <c r="E719" s="11"/>
      <c r="F719" s="88"/>
      <c r="G719" s="11"/>
      <c r="H719" s="88"/>
      <c r="I719" s="11"/>
      <c r="J719" s="11"/>
      <c r="K719" s="11"/>
      <c r="L719" s="11"/>
      <c r="AQ719" s="12"/>
      <c r="AR719" s="12"/>
      <c r="AS719" s="12"/>
      <c r="AT719" s="12"/>
      <c r="AU719" s="12"/>
      <c r="AW719" s="12"/>
      <c r="AX719" s="12"/>
      <c r="AY719" s="12"/>
      <c r="AZ719" s="12"/>
      <c r="BA719" s="12"/>
    </row>
    <row r="720" spans="3:53" ht="12" x14ac:dyDescent="0.15">
      <c r="C720" s="11"/>
      <c r="D720" s="88"/>
      <c r="E720" s="11"/>
      <c r="F720" s="88"/>
      <c r="G720" s="11"/>
      <c r="H720" s="88"/>
      <c r="I720" s="11"/>
      <c r="J720" s="11"/>
      <c r="K720" s="11"/>
      <c r="L720" s="11"/>
      <c r="AQ720" s="12"/>
      <c r="AR720" s="12"/>
      <c r="AS720" s="12"/>
      <c r="AT720" s="12"/>
      <c r="AU720" s="12"/>
      <c r="AW720" s="12"/>
      <c r="AX720" s="12"/>
      <c r="AY720" s="12"/>
      <c r="AZ720" s="12"/>
      <c r="BA720" s="12"/>
    </row>
    <row r="721" spans="3:53" ht="12" x14ac:dyDescent="0.15">
      <c r="C721" s="11"/>
      <c r="D721" s="88"/>
      <c r="E721" s="11"/>
      <c r="F721" s="88"/>
      <c r="G721" s="11"/>
      <c r="H721" s="88"/>
      <c r="I721" s="11"/>
      <c r="J721" s="11"/>
      <c r="K721" s="11"/>
      <c r="L721" s="11"/>
      <c r="AQ721" s="12"/>
      <c r="AR721" s="12"/>
      <c r="AS721" s="12"/>
      <c r="AT721" s="12"/>
      <c r="AU721" s="12"/>
      <c r="AW721" s="12"/>
      <c r="AX721" s="12"/>
      <c r="AY721" s="12"/>
      <c r="AZ721" s="12"/>
      <c r="BA721" s="12"/>
    </row>
    <row r="722" spans="3:53" ht="12" x14ac:dyDescent="0.15">
      <c r="C722" s="11"/>
      <c r="D722" s="88"/>
      <c r="E722" s="11"/>
      <c r="F722" s="88"/>
      <c r="G722" s="11"/>
      <c r="H722" s="88"/>
      <c r="I722" s="11"/>
      <c r="J722" s="11"/>
      <c r="K722" s="11"/>
      <c r="L722" s="11"/>
      <c r="AQ722" s="12"/>
      <c r="AR722" s="12"/>
      <c r="AS722" s="12"/>
      <c r="AT722" s="12"/>
      <c r="AU722" s="12"/>
      <c r="AW722" s="12"/>
      <c r="AX722" s="12"/>
      <c r="AY722" s="12"/>
      <c r="AZ722" s="12"/>
      <c r="BA722" s="12"/>
    </row>
    <row r="723" spans="3:53" ht="12" x14ac:dyDescent="0.15">
      <c r="C723" s="11"/>
      <c r="D723" s="88"/>
      <c r="E723" s="11"/>
      <c r="F723" s="88"/>
      <c r="G723" s="11"/>
      <c r="H723" s="88"/>
      <c r="I723" s="11"/>
      <c r="J723" s="11"/>
      <c r="K723" s="11"/>
      <c r="L723" s="11"/>
      <c r="AQ723" s="12"/>
      <c r="AR723" s="12"/>
      <c r="AS723" s="12"/>
      <c r="AT723" s="12"/>
      <c r="AU723" s="12"/>
      <c r="AW723" s="12"/>
      <c r="AX723" s="12"/>
      <c r="AY723" s="12"/>
      <c r="AZ723" s="12"/>
      <c r="BA723" s="12"/>
    </row>
    <row r="724" spans="3:53" ht="12" x14ac:dyDescent="0.15">
      <c r="C724" s="11"/>
      <c r="D724" s="88"/>
      <c r="E724" s="11"/>
      <c r="F724" s="88"/>
      <c r="G724" s="11"/>
      <c r="H724" s="88"/>
      <c r="I724" s="11"/>
      <c r="J724" s="11"/>
      <c r="K724" s="11"/>
      <c r="L724" s="11"/>
      <c r="AQ724" s="12"/>
      <c r="AR724" s="12"/>
      <c r="AS724" s="12"/>
      <c r="AT724" s="12"/>
      <c r="AU724" s="12"/>
      <c r="AW724" s="12"/>
      <c r="AX724" s="12"/>
      <c r="AY724" s="12"/>
      <c r="AZ724" s="12"/>
      <c r="BA724" s="12"/>
    </row>
    <row r="725" spans="3:53" ht="12" x14ac:dyDescent="0.15">
      <c r="C725" s="11"/>
      <c r="D725" s="88"/>
      <c r="E725" s="11"/>
      <c r="F725" s="88"/>
      <c r="G725" s="11"/>
      <c r="H725" s="88"/>
      <c r="I725" s="11"/>
      <c r="J725" s="11"/>
      <c r="K725" s="11"/>
      <c r="L725" s="11"/>
      <c r="AQ725" s="12"/>
      <c r="AR725" s="12"/>
      <c r="AS725" s="12"/>
      <c r="AT725" s="12"/>
      <c r="AU725" s="12"/>
      <c r="AW725" s="12"/>
      <c r="AX725" s="12"/>
      <c r="AY725" s="12"/>
      <c r="AZ725" s="12"/>
      <c r="BA725" s="12"/>
    </row>
    <row r="726" spans="3:53" ht="12" x14ac:dyDescent="0.15">
      <c r="C726" s="11"/>
      <c r="D726" s="88"/>
      <c r="E726" s="11"/>
      <c r="F726" s="88"/>
      <c r="G726" s="11"/>
      <c r="H726" s="88"/>
      <c r="I726" s="11"/>
      <c r="J726" s="11"/>
      <c r="K726" s="11"/>
      <c r="L726" s="11"/>
      <c r="AQ726" s="12"/>
      <c r="AR726" s="12"/>
      <c r="AS726" s="12"/>
      <c r="AT726" s="12"/>
      <c r="AU726" s="12"/>
      <c r="AW726" s="12"/>
      <c r="AX726" s="12"/>
      <c r="AY726" s="12"/>
      <c r="AZ726" s="12"/>
      <c r="BA726" s="12"/>
    </row>
    <row r="727" spans="3:53" ht="12" x14ac:dyDescent="0.15">
      <c r="C727" s="11"/>
      <c r="D727" s="88"/>
      <c r="E727" s="11"/>
      <c r="F727" s="88"/>
      <c r="G727" s="11"/>
      <c r="H727" s="88"/>
      <c r="I727" s="11"/>
      <c r="J727" s="11"/>
      <c r="K727" s="11"/>
      <c r="L727" s="11"/>
      <c r="AQ727" s="12"/>
      <c r="AR727" s="12"/>
      <c r="AS727" s="12"/>
      <c r="AT727" s="12"/>
      <c r="AU727" s="12"/>
      <c r="AW727" s="12"/>
      <c r="AX727" s="12"/>
      <c r="AY727" s="12"/>
      <c r="AZ727" s="12"/>
      <c r="BA727" s="12"/>
    </row>
    <row r="728" spans="3:53" ht="12" x14ac:dyDescent="0.15">
      <c r="C728" s="11"/>
      <c r="D728" s="88"/>
      <c r="E728" s="11"/>
      <c r="F728" s="88"/>
      <c r="G728" s="11"/>
      <c r="H728" s="88"/>
      <c r="I728" s="11"/>
      <c r="J728" s="11"/>
      <c r="K728" s="11"/>
      <c r="L728" s="11"/>
      <c r="AQ728" s="12"/>
      <c r="AR728" s="12"/>
      <c r="AS728" s="12"/>
      <c r="AT728" s="12"/>
      <c r="AU728" s="12"/>
      <c r="AW728" s="12"/>
      <c r="AX728" s="12"/>
      <c r="AY728" s="12"/>
      <c r="AZ728" s="12"/>
      <c r="BA728" s="12"/>
    </row>
    <row r="729" spans="3:53" ht="12" x14ac:dyDescent="0.15">
      <c r="C729" s="11"/>
      <c r="D729" s="88"/>
      <c r="E729" s="11"/>
      <c r="F729" s="88"/>
      <c r="G729" s="11"/>
      <c r="H729" s="88"/>
      <c r="I729" s="11"/>
      <c r="J729" s="11"/>
      <c r="K729" s="11"/>
      <c r="L729" s="11"/>
      <c r="AQ729" s="12"/>
      <c r="AR729" s="12"/>
      <c r="AS729" s="12"/>
      <c r="AT729" s="12"/>
      <c r="AU729" s="12"/>
      <c r="AW729" s="12"/>
      <c r="AX729" s="12"/>
      <c r="AY729" s="12"/>
      <c r="AZ729" s="12"/>
      <c r="BA729" s="12"/>
    </row>
    <row r="730" spans="3:53" ht="12" x14ac:dyDescent="0.15">
      <c r="C730" s="11"/>
      <c r="D730" s="88"/>
      <c r="E730" s="11"/>
      <c r="F730" s="88"/>
      <c r="G730" s="11"/>
      <c r="H730" s="88"/>
      <c r="I730" s="11"/>
      <c r="J730" s="11"/>
      <c r="K730" s="11"/>
      <c r="L730" s="11"/>
      <c r="AQ730" s="12"/>
      <c r="AR730" s="12"/>
      <c r="AS730" s="12"/>
      <c r="AT730" s="12"/>
      <c r="AU730" s="12"/>
      <c r="AW730" s="12"/>
      <c r="AX730" s="12"/>
      <c r="AY730" s="12"/>
      <c r="AZ730" s="12"/>
      <c r="BA730" s="12"/>
    </row>
    <row r="731" spans="3:53" ht="12" x14ac:dyDescent="0.15">
      <c r="C731" s="11"/>
      <c r="D731" s="88"/>
      <c r="E731" s="11"/>
      <c r="F731" s="88"/>
      <c r="G731" s="11"/>
      <c r="H731" s="88"/>
      <c r="I731" s="11"/>
      <c r="J731" s="11"/>
      <c r="K731" s="11"/>
      <c r="L731" s="11"/>
      <c r="AQ731" s="12"/>
      <c r="AR731" s="12"/>
      <c r="AS731" s="12"/>
      <c r="AT731" s="12"/>
      <c r="AU731" s="12"/>
      <c r="AW731" s="12"/>
      <c r="AX731" s="12"/>
      <c r="AY731" s="12"/>
      <c r="AZ731" s="12"/>
      <c r="BA731" s="12"/>
    </row>
    <row r="732" spans="3:53" ht="12" x14ac:dyDescent="0.15">
      <c r="C732" s="11"/>
      <c r="D732" s="88"/>
      <c r="E732" s="11"/>
      <c r="F732" s="88"/>
      <c r="G732" s="11"/>
      <c r="H732" s="88"/>
      <c r="I732" s="11"/>
      <c r="J732" s="11"/>
      <c r="K732" s="11"/>
      <c r="L732" s="11"/>
      <c r="AQ732" s="12"/>
      <c r="AR732" s="12"/>
      <c r="AS732" s="12"/>
      <c r="AT732" s="12"/>
      <c r="AU732" s="12"/>
      <c r="AW732" s="12"/>
      <c r="AX732" s="12"/>
      <c r="AY732" s="12"/>
      <c r="AZ732" s="12"/>
      <c r="BA732" s="12"/>
    </row>
    <row r="733" spans="3:53" ht="12" x14ac:dyDescent="0.15">
      <c r="C733" s="11"/>
      <c r="D733" s="88"/>
      <c r="E733" s="11"/>
      <c r="F733" s="88"/>
      <c r="G733" s="11"/>
      <c r="H733" s="88"/>
      <c r="I733" s="11"/>
      <c r="J733" s="11"/>
      <c r="K733" s="11"/>
      <c r="L733" s="11"/>
      <c r="AQ733" s="12"/>
      <c r="AR733" s="12"/>
      <c r="AS733" s="12"/>
      <c r="AT733" s="12"/>
      <c r="AU733" s="12"/>
      <c r="AW733" s="12"/>
      <c r="AX733" s="12"/>
      <c r="AY733" s="12"/>
      <c r="AZ733" s="12"/>
      <c r="BA733" s="12"/>
    </row>
    <row r="734" spans="3:53" ht="12" x14ac:dyDescent="0.15">
      <c r="C734" s="11"/>
      <c r="D734" s="88"/>
      <c r="E734" s="11"/>
      <c r="F734" s="88"/>
      <c r="G734" s="11"/>
      <c r="H734" s="88"/>
      <c r="I734" s="11"/>
      <c r="J734" s="11"/>
      <c r="K734" s="11"/>
      <c r="L734" s="11"/>
      <c r="AQ734" s="12"/>
      <c r="AR734" s="12"/>
      <c r="AS734" s="12"/>
      <c r="AT734" s="12"/>
      <c r="AU734" s="12"/>
      <c r="AW734" s="12"/>
      <c r="AX734" s="12"/>
      <c r="AY734" s="12"/>
      <c r="AZ734" s="12"/>
      <c r="BA734" s="12"/>
    </row>
    <row r="735" spans="3:53" ht="12" x14ac:dyDescent="0.15">
      <c r="C735" s="11"/>
      <c r="D735" s="88"/>
      <c r="E735" s="11"/>
      <c r="F735" s="88"/>
      <c r="G735" s="11"/>
      <c r="H735" s="88"/>
      <c r="I735" s="11"/>
      <c r="J735" s="11"/>
      <c r="K735" s="11"/>
      <c r="L735" s="11"/>
      <c r="AQ735" s="12"/>
      <c r="AR735" s="12"/>
      <c r="AS735" s="12"/>
      <c r="AT735" s="12"/>
      <c r="AU735" s="12"/>
      <c r="AW735" s="12"/>
      <c r="AX735" s="12"/>
      <c r="AY735" s="12"/>
      <c r="AZ735" s="12"/>
      <c r="BA735" s="12"/>
    </row>
    <row r="736" spans="3:53" ht="12" x14ac:dyDescent="0.15">
      <c r="C736" s="11"/>
      <c r="D736" s="88"/>
      <c r="E736" s="11"/>
      <c r="F736" s="88"/>
      <c r="G736" s="11"/>
      <c r="H736" s="88"/>
      <c r="I736" s="11"/>
      <c r="J736" s="11"/>
      <c r="K736" s="11"/>
      <c r="L736" s="11"/>
      <c r="AQ736" s="12"/>
      <c r="AR736" s="12"/>
      <c r="AS736" s="12"/>
      <c r="AT736" s="12"/>
      <c r="AU736" s="12"/>
      <c r="AW736" s="12"/>
      <c r="AX736" s="12"/>
      <c r="AY736" s="12"/>
      <c r="AZ736" s="12"/>
      <c r="BA736" s="12"/>
    </row>
    <row r="737" spans="3:53" ht="12" x14ac:dyDescent="0.15">
      <c r="C737" s="11"/>
      <c r="D737" s="88"/>
      <c r="E737" s="11"/>
      <c r="F737" s="88"/>
      <c r="G737" s="11"/>
      <c r="H737" s="88"/>
      <c r="I737" s="11"/>
      <c r="J737" s="11"/>
      <c r="K737" s="11"/>
      <c r="L737" s="11"/>
      <c r="AQ737" s="12"/>
      <c r="AR737" s="12"/>
      <c r="AS737" s="12"/>
      <c r="AT737" s="12"/>
      <c r="AU737" s="12"/>
      <c r="AW737" s="12"/>
      <c r="AX737" s="12"/>
      <c r="AY737" s="12"/>
      <c r="AZ737" s="12"/>
      <c r="BA737" s="12"/>
    </row>
    <row r="738" spans="3:53" ht="12" x14ac:dyDescent="0.15">
      <c r="C738" s="11"/>
      <c r="D738" s="88"/>
      <c r="E738" s="11"/>
      <c r="F738" s="88"/>
      <c r="G738" s="11"/>
      <c r="H738" s="88"/>
      <c r="I738" s="11"/>
      <c r="J738" s="11"/>
      <c r="K738" s="11"/>
      <c r="L738" s="11"/>
      <c r="AQ738" s="12"/>
      <c r="AR738" s="12"/>
      <c r="AS738" s="12"/>
      <c r="AT738" s="12"/>
      <c r="AU738" s="12"/>
      <c r="AW738" s="12"/>
      <c r="AX738" s="12"/>
      <c r="AY738" s="12"/>
      <c r="AZ738" s="12"/>
      <c r="BA738" s="12"/>
    </row>
    <row r="739" spans="3:53" ht="12" x14ac:dyDescent="0.15">
      <c r="C739" s="11"/>
      <c r="D739" s="88"/>
      <c r="E739" s="11"/>
      <c r="F739" s="88"/>
      <c r="G739" s="11"/>
      <c r="H739" s="88"/>
      <c r="I739" s="11"/>
      <c r="J739" s="11"/>
      <c r="K739" s="11"/>
      <c r="L739" s="11"/>
      <c r="AQ739" s="12"/>
      <c r="AR739" s="12"/>
      <c r="AS739" s="12"/>
      <c r="AT739" s="12"/>
      <c r="AU739" s="12"/>
      <c r="AW739" s="12"/>
      <c r="AX739" s="12"/>
      <c r="AY739" s="12"/>
      <c r="AZ739" s="12"/>
      <c r="BA739" s="12"/>
    </row>
    <row r="740" spans="3:53" ht="12" x14ac:dyDescent="0.15">
      <c r="C740" s="11"/>
      <c r="D740" s="88"/>
      <c r="E740" s="11"/>
      <c r="F740" s="88"/>
      <c r="G740" s="11"/>
      <c r="H740" s="88"/>
      <c r="I740" s="11"/>
      <c r="J740" s="11"/>
      <c r="K740" s="11"/>
      <c r="L740" s="11"/>
      <c r="AQ740" s="12"/>
      <c r="AR740" s="12"/>
      <c r="AS740" s="12"/>
      <c r="AT740" s="12"/>
      <c r="AU740" s="12"/>
      <c r="AW740" s="12"/>
      <c r="AX740" s="12"/>
      <c r="AY740" s="12"/>
      <c r="AZ740" s="12"/>
      <c r="BA740" s="12"/>
    </row>
    <row r="741" spans="3:53" ht="12" x14ac:dyDescent="0.15">
      <c r="C741" s="11"/>
      <c r="D741" s="88"/>
      <c r="E741" s="11"/>
      <c r="F741" s="88"/>
      <c r="G741" s="11"/>
      <c r="H741" s="88"/>
      <c r="I741" s="11"/>
      <c r="J741" s="11"/>
      <c r="K741" s="11"/>
      <c r="L741" s="11"/>
      <c r="AQ741" s="12"/>
      <c r="AR741" s="12"/>
      <c r="AS741" s="12"/>
      <c r="AT741" s="12"/>
      <c r="AU741" s="12"/>
      <c r="AW741" s="12"/>
      <c r="AX741" s="12"/>
      <c r="AY741" s="12"/>
      <c r="AZ741" s="12"/>
      <c r="BA741" s="12"/>
    </row>
    <row r="742" spans="3:53" ht="12" x14ac:dyDescent="0.15">
      <c r="C742" s="11"/>
      <c r="D742" s="88"/>
      <c r="E742" s="11"/>
      <c r="F742" s="88"/>
      <c r="G742" s="11"/>
      <c r="H742" s="88"/>
      <c r="I742" s="11"/>
      <c r="J742" s="11"/>
      <c r="K742" s="11"/>
      <c r="L742" s="11"/>
      <c r="AQ742" s="12"/>
      <c r="AR742" s="12"/>
      <c r="AS742" s="12"/>
      <c r="AT742" s="12"/>
      <c r="AU742" s="12"/>
      <c r="AW742" s="12"/>
      <c r="AX742" s="12"/>
      <c r="AY742" s="12"/>
      <c r="AZ742" s="12"/>
      <c r="BA742" s="12"/>
    </row>
    <row r="743" spans="3:53" ht="12" x14ac:dyDescent="0.15">
      <c r="C743" s="11"/>
      <c r="D743" s="88"/>
      <c r="E743" s="11"/>
      <c r="F743" s="88"/>
      <c r="G743" s="11"/>
      <c r="H743" s="88"/>
      <c r="I743" s="11"/>
      <c r="J743" s="11"/>
      <c r="K743" s="11"/>
      <c r="L743" s="11"/>
      <c r="AQ743" s="12"/>
      <c r="AR743" s="12"/>
      <c r="AS743" s="12"/>
      <c r="AT743" s="12"/>
      <c r="AU743" s="12"/>
      <c r="AW743" s="12"/>
      <c r="AX743" s="12"/>
      <c r="AY743" s="12"/>
      <c r="AZ743" s="12"/>
      <c r="BA743" s="12"/>
    </row>
    <row r="744" spans="3:53" ht="12" x14ac:dyDescent="0.15">
      <c r="C744" s="11"/>
      <c r="D744" s="88"/>
      <c r="E744" s="11"/>
      <c r="F744" s="88"/>
      <c r="G744" s="11"/>
      <c r="H744" s="88"/>
      <c r="I744" s="11"/>
      <c r="J744" s="11"/>
      <c r="K744" s="11"/>
      <c r="L744" s="11"/>
      <c r="AQ744" s="12"/>
      <c r="AR744" s="12"/>
      <c r="AS744" s="12"/>
      <c r="AT744" s="12"/>
      <c r="AU744" s="12"/>
      <c r="AW744" s="12"/>
      <c r="AX744" s="12"/>
      <c r="AY744" s="12"/>
      <c r="AZ744" s="12"/>
      <c r="BA744" s="12"/>
    </row>
    <row r="745" spans="3:53" ht="12" x14ac:dyDescent="0.15">
      <c r="C745" s="11"/>
      <c r="D745" s="88"/>
      <c r="E745" s="11"/>
      <c r="F745" s="88"/>
      <c r="G745" s="11"/>
      <c r="H745" s="88"/>
      <c r="I745" s="11"/>
      <c r="J745" s="11"/>
      <c r="K745" s="11"/>
      <c r="L745" s="11"/>
      <c r="AQ745" s="12"/>
      <c r="AR745" s="12"/>
      <c r="AS745" s="12"/>
      <c r="AT745" s="12"/>
      <c r="AU745" s="12"/>
      <c r="AW745" s="12"/>
      <c r="AX745" s="12"/>
      <c r="AY745" s="12"/>
      <c r="AZ745" s="12"/>
      <c r="BA745" s="12"/>
    </row>
    <row r="746" spans="3:53" ht="12" x14ac:dyDescent="0.15">
      <c r="C746" s="11"/>
      <c r="D746" s="88"/>
      <c r="E746" s="11"/>
      <c r="F746" s="88"/>
      <c r="G746" s="11"/>
      <c r="H746" s="88"/>
      <c r="I746" s="11"/>
      <c r="J746" s="11"/>
      <c r="K746" s="11"/>
      <c r="L746" s="11"/>
      <c r="AQ746" s="12"/>
      <c r="AR746" s="12"/>
      <c r="AS746" s="12"/>
      <c r="AT746" s="12"/>
      <c r="AU746" s="12"/>
      <c r="AW746" s="12"/>
      <c r="AX746" s="12"/>
      <c r="AY746" s="12"/>
      <c r="AZ746" s="12"/>
      <c r="BA746" s="12"/>
    </row>
    <row r="747" spans="3:53" ht="12" x14ac:dyDescent="0.15">
      <c r="C747" s="11"/>
      <c r="D747" s="88"/>
      <c r="E747" s="11"/>
      <c r="F747" s="88"/>
      <c r="G747" s="11"/>
      <c r="H747" s="88"/>
      <c r="I747" s="11"/>
      <c r="J747" s="11"/>
      <c r="K747" s="11"/>
      <c r="L747" s="11"/>
      <c r="AQ747" s="12"/>
      <c r="AR747" s="12"/>
      <c r="AS747" s="12"/>
      <c r="AT747" s="12"/>
      <c r="AU747" s="12"/>
      <c r="AW747" s="12"/>
      <c r="AX747" s="12"/>
      <c r="AY747" s="12"/>
      <c r="AZ747" s="12"/>
      <c r="BA747" s="12"/>
    </row>
    <row r="748" spans="3:53" ht="12" x14ac:dyDescent="0.15">
      <c r="C748" s="11"/>
      <c r="D748" s="88"/>
      <c r="E748" s="11"/>
      <c r="F748" s="88"/>
      <c r="G748" s="11"/>
      <c r="H748" s="88"/>
      <c r="I748" s="11"/>
      <c r="J748" s="11"/>
      <c r="K748" s="11"/>
      <c r="L748" s="11"/>
      <c r="AQ748" s="12"/>
      <c r="AR748" s="12"/>
      <c r="AS748" s="12"/>
      <c r="AT748" s="12"/>
      <c r="AU748" s="12"/>
      <c r="AW748" s="12"/>
      <c r="AX748" s="12"/>
      <c r="AY748" s="12"/>
      <c r="AZ748" s="12"/>
      <c r="BA748" s="12"/>
    </row>
    <row r="749" spans="3:53" ht="12" x14ac:dyDescent="0.15">
      <c r="C749" s="11"/>
      <c r="D749" s="88"/>
      <c r="E749" s="11"/>
      <c r="F749" s="88"/>
      <c r="G749" s="11"/>
      <c r="H749" s="88"/>
      <c r="I749" s="11"/>
      <c r="J749" s="11"/>
      <c r="K749" s="11"/>
      <c r="L749" s="11"/>
      <c r="AQ749" s="12"/>
      <c r="AR749" s="12"/>
      <c r="AS749" s="12"/>
      <c r="AT749" s="12"/>
      <c r="AU749" s="12"/>
      <c r="AW749" s="12"/>
      <c r="AX749" s="12"/>
      <c r="AY749" s="12"/>
      <c r="AZ749" s="12"/>
      <c r="BA749" s="12"/>
    </row>
    <row r="750" spans="3:53" ht="12" x14ac:dyDescent="0.15">
      <c r="C750" s="11"/>
      <c r="D750" s="88"/>
      <c r="E750" s="11"/>
      <c r="F750" s="88"/>
      <c r="G750" s="11"/>
      <c r="H750" s="88"/>
      <c r="I750" s="11"/>
      <c r="J750" s="11"/>
      <c r="K750" s="11"/>
      <c r="L750" s="11"/>
      <c r="AQ750" s="12"/>
      <c r="AR750" s="12"/>
      <c r="AS750" s="12"/>
      <c r="AT750" s="12"/>
      <c r="AU750" s="12"/>
      <c r="AW750" s="12"/>
      <c r="AX750" s="12"/>
      <c r="AY750" s="12"/>
      <c r="AZ750" s="12"/>
      <c r="BA750" s="12"/>
    </row>
    <row r="751" spans="3:53" ht="12" x14ac:dyDescent="0.15">
      <c r="C751" s="11"/>
      <c r="D751" s="88"/>
      <c r="E751" s="11"/>
      <c r="F751" s="88"/>
      <c r="G751" s="11"/>
      <c r="H751" s="88"/>
      <c r="I751" s="11"/>
      <c r="J751" s="11"/>
      <c r="K751" s="11"/>
      <c r="L751" s="11"/>
      <c r="AQ751" s="12"/>
      <c r="AR751" s="12"/>
      <c r="AS751" s="12"/>
      <c r="AT751" s="12"/>
      <c r="AU751" s="12"/>
      <c r="AW751" s="12"/>
      <c r="AX751" s="12"/>
      <c r="AY751" s="12"/>
      <c r="AZ751" s="12"/>
      <c r="BA751" s="12"/>
    </row>
    <row r="752" spans="3:53" ht="12" x14ac:dyDescent="0.15">
      <c r="C752" s="11"/>
      <c r="D752" s="88"/>
      <c r="E752" s="11"/>
      <c r="F752" s="88"/>
      <c r="G752" s="11"/>
      <c r="H752" s="88"/>
      <c r="I752" s="11"/>
      <c r="J752" s="11"/>
      <c r="K752" s="11"/>
      <c r="L752" s="11"/>
      <c r="AQ752" s="12"/>
      <c r="AR752" s="12"/>
      <c r="AS752" s="12"/>
      <c r="AT752" s="12"/>
      <c r="AU752" s="12"/>
      <c r="AW752" s="12"/>
      <c r="AX752" s="12"/>
      <c r="AY752" s="12"/>
      <c r="AZ752" s="12"/>
      <c r="BA752" s="12"/>
    </row>
    <row r="753" spans="3:53" ht="12" x14ac:dyDescent="0.15">
      <c r="C753" s="11"/>
      <c r="D753" s="88"/>
      <c r="E753" s="11"/>
      <c r="F753" s="88"/>
      <c r="G753" s="11"/>
      <c r="H753" s="88"/>
      <c r="I753" s="11"/>
      <c r="J753" s="11"/>
      <c r="K753" s="11"/>
      <c r="L753" s="11"/>
      <c r="AQ753" s="12"/>
      <c r="AR753" s="12"/>
      <c r="AS753" s="12"/>
      <c r="AT753" s="12"/>
      <c r="AU753" s="12"/>
      <c r="AW753" s="12"/>
      <c r="AX753" s="12"/>
      <c r="AY753" s="12"/>
      <c r="AZ753" s="12"/>
      <c r="BA753" s="12"/>
    </row>
    <row r="754" spans="3:53" ht="12" x14ac:dyDescent="0.15">
      <c r="C754" s="11"/>
      <c r="D754" s="88"/>
      <c r="E754" s="11"/>
      <c r="F754" s="88"/>
      <c r="G754" s="11"/>
      <c r="H754" s="88"/>
      <c r="I754" s="11"/>
      <c r="J754" s="11"/>
      <c r="K754" s="11"/>
      <c r="L754" s="11"/>
      <c r="AQ754" s="12"/>
      <c r="AR754" s="12"/>
      <c r="AS754" s="12"/>
      <c r="AT754" s="12"/>
      <c r="AU754" s="12"/>
      <c r="AW754" s="12"/>
      <c r="AX754" s="12"/>
      <c r="AY754" s="12"/>
      <c r="AZ754" s="12"/>
      <c r="BA754" s="12"/>
    </row>
    <row r="755" spans="3:53" ht="12" x14ac:dyDescent="0.15">
      <c r="C755" s="11"/>
      <c r="D755" s="88"/>
      <c r="E755" s="11"/>
      <c r="F755" s="88"/>
      <c r="G755" s="11"/>
      <c r="H755" s="88"/>
      <c r="I755" s="11"/>
      <c r="J755" s="11"/>
      <c r="K755" s="11"/>
      <c r="L755" s="11"/>
      <c r="AQ755" s="12"/>
      <c r="AR755" s="12"/>
      <c r="AS755" s="12"/>
      <c r="AT755" s="12"/>
      <c r="AU755" s="12"/>
      <c r="AW755" s="12"/>
      <c r="AX755" s="12"/>
      <c r="AY755" s="12"/>
      <c r="AZ755" s="12"/>
      <c r="BA755" s="12"/>
    </row>
    <row r="756" spans="3:53" ht="12" x14ac:dyDescent="0.15">
      <c r="C756" s="11"/>
      <c r="D756" s="88"/>
      <c r="E756" s="11"/>
      <c r="F756" s="88"/>
      <c r="G756" s="11"/>
      <c r="H756" s="88"/>
      <c r="I756" s="11"/>
      <c r="J756" s="11"/>
      <c r="K756" s="11"/>
      <c r="L756" s="11"/>
      <c r="AQ756" s="12"/>
      <c r="AR756" s="12"/>
      <c r="AS756" s="12"/>
      <c r="AT756" s="12"/>
      <c r="AU756" s="12"/>
      <c r="AW756" s="12"/>
      <c r="AX756" s="12"/>
      <c r="AY756" s="12"/>
      <c r="AZ756" s="12"/>
      <c r="BA756" s="12"/>
    </row>
    <row r="757" spans="3:53" ht="12" x14ac:dyDescent="0.15">
      <c r="C757" s="11"/>
      <c r="D757" s="88"/>
      <c r="E757" s="11"/>
      <c r="F757" s="88"/>
      <c r="G757" s="11"/>
      <c r="H757" s="88"/>
      <c r="I757" s="11"/>
      <c r="J757" s="11"/>
      <c r="K757" s="11"/>
      <c r="L757" s="11"/>
      <c r="AQ757" s="12"/>
      <c r="AR757" s="12"/>
      <c r="AS757" s="12"/>
      <c r="AT757" s="12"/>
      <c r="AU757" s="12"/>
      <c r="AW757" s="12"/>
      <c r="AX757" s="12"/>
      <c r="AY757" s="12"/>
      <c r="AZ757" s="12"/>
      <c r="BA757" s="12"/>
    </row>
    <row r="758" spans="3:53" ht="12" x14ac:dyDescent="0.15">
      <c r="C758" s="11"/>
      <c r="D758" s="88"/>
      <c r="E758" s="11"/>
      <c r="F758" s="88"/>
      <c r="G758" s="11"/>
      <c r="H758" s="88"/>
      <c r="I758" s="11"/>
      <c r="J758" s="11"/>
      <c r="K758" s="11"/>
      <c r="L758" s="11"/>
      <c r="AQ758" s="12"/>
      <c r="AR758" s="12"/>
      <c r="AS758" s="12"/>
      <c r="AT758" s="12"/>
      <c r="AU758" s="12"/>
      <c r="AW758" s="12"/>
      <c r="AX758" s="12"/>
      <c r="AY758" s="12"/>
      <c r="AZ758" s="12"/>
      <c r="BA758" s="12"/>
    </row>
    <row r="759" spans="3:53" ht="12" x14ac:dyDescent="0.15">
      <c r="C759" s="11"/>
      <c r="D759" s="88"/>
      <c r="E759" s="11"/>
      <c r="F759" s="88"/>
      <c r="G759" s="11"/>
      <c r="H759" s="88"/>
      <c r="I759" s="11"/>
      <c r="J759" s="11"/>
      <c r="K759" s="11"/>
      <c r="L759" s="11"/>
      <c r="AQ759" s="12"/>
      <c r="AR759" s="12"/>
      <c r="AS759" s="12"/>
      <c r="AT759" s="12"/>
      <c r="AU759" s="12"/>
      <c r="AW759" s="12"/>
      <c r="AX759" s="12"/>
      <c r="AY759" s="12"/>
      <c r="AZ759" s="12"/>
      <c r="BA759" s="12"/>
    </row>
    <row r="760" spans="3:53" ht="12" x14ac:dyDescent="0.15">
      <c r="C760" s="11"/>
      <c r="D760" s="88"/>
      <c r="E760" s="11"/>
      <c r="F760" s="88"/>
      <c r="G760" s="11"/>
      <c r="H760" s="88"/>
      <c r="I760" s="11"/>
      <c r="J760" s="11"/>
      <c r="K760" s="11"/>
      <c r="L760" s="11"/>
      <c r="AQ760" s="12"/>
      <c r="AR760" s="12"/>
      <c r="AS760" s="12"/>
      <c r="AT760" s="12"/>
      <c r="AU760" s="12"/>
      <c r="AW760" s="12"/>
      <c r="AX760" s="12"/>
      <c r="AY760" s="12"/>
      <c r="AZ760" s="12"/>
      <c r="BA760" s="12"/>
    </row>
    <row r="761" spans="3:53" ht="12" x14ac:dyDescent="0.15">
      <c r="C761" s="11"/>
      <c r="D761" s="88"/>
      <c r="E761" s="11"/>
      <c r="F761" s="88"/>
      <c r="G761" s="11"/>
      <c r="H761" s="88"/>
      <c r="I761" s="11"/>
      <c r="J761" s="11"/>
      <c r="K761" s="11"/>
      <c r="L761" s="11"/>
      <c r="AQ761" s="12"/>
      <c r="AR761" s="12"/>
      <c r="AS761" s="12"/>
      <c r="AT761" s="12"/>
      <c r="AU761" s="12"/>
      <c r="AW761" s="12"/>
      <c r="AX761" s="12"/>
      <c r="AY761" s="12"/>
      <c r="AZ761" s="12"/>
      <c r="BA761" s="12"/>
    </row>
    <row r="762" spans="3:53" ht="12" x14ac:dyDescent="0.15">
      <c r="C762" s="11"/>
      <c r="D762" s="88"/>
      <c r="E762" s="11"/>
      <c r="F762" s="88"/>
      <c r="G762" s="11"/>
      <c r="H762" s="88"/>
      <c r="I762" s="11"/>
      <c r="J762" s="11"/>
      <c r="K762" s="11"/>
      <c r="L762" s="11"/>
      <c r="AQ762" s="12"/>
      <c r="AR762" s="12"/>
      <c r="AS762" s="12"/>
      <c r="AT762" s="12"/>
      <c r="AU762" s="12"/>
      <c r="AW762" s="12"/>
      <c r="AX762" s="12"/>
      <c r="AY762" s="12"/>
      <c r="AZ762" s="12"/>
      <c r="BA762" s="12"/>
    </row>
    <row r="763" spans="3:53" ht="12" x14ac:dyDescent="0.15">
      <c r="C763" s="11"/>
      <c r="D763" s="88"/>
      <c r="E763" s="11"/>
      <c r="F763" s="88"/>
      <c r="G763" s="11"/>
      <c r="H763" s="88"/>
      <c r="I763" s="11"/>
      <c r="J763" s="11"/>
      <c r="K763" s="11"/>
      <c r="L763" s="11"/>
      <c r="AQ763" s="12"/>
      <c r="AR763" s="12"/>
      <c r="AS763" s="12"/>
      <c r="AT763" s="12"/>
      <c r="AU763" s="12"/>
      <c r="AW763" s="12"/>
      <c r="AX763" s="12"/>
      <c r="AY763" s="12"/>
      <c r="AZ763" s="12"/>
      <c r="BA763" s="12"/>
    </row>
    <row r="764" spans="3:53" ht="12" x14ac:dyDescent="0.15">
      <c r="C764" s="11"/>
      <c r="D764" s="88"/>
      <c r="E764" s="11"/>
      <c r="F764" s="88"/>
      <c r="G764" s="11"/>
      <c r="H764" s="88"/>
      <c r="I764" s="11"/>
      <c r="J764" s="11"/>
      <c r="K764" s="11"/>
      <c r="L764" s="11"/>
      <c r="AQ764" s="12"/>
      <c r="AR764" s="12"/>
      <c r="AS764" s="12"/>
      <c r="AT764" s="12"/>
      <c r="AU764" s="12"/>
      <c r="AW764" s="12"/>
      <c r="AX764" s="12"/>
      <c r="AY764" s="12"/>
      <c r="AZ764" s="12"/>
      <c r="BA764" s="12"/>
    </row>
    <row r="765" spans="3:53" ht="12" x14ac:dyDescent="0.15">
      <c r="C765" s="11"/>
      <c r="D765" s="88"/>
      <c r="E765" s="11"/>
      <c r="F765" s="88"/>
      <c r="G765" s="11"/>
      <c r="H765" s="88"/>
      <c r="I765" s="11"/>
      <c r="J765" s="11"/>
      <c r="K765" s="11"/>
      <c r="L765" s="11"/>
      <c r="AQ765" s="12"/>
      <c r="AR765" s="12"/>
      <c r="AS765" s="12"/>
      <c r="AT765" s="12"/>
      <c r="AU765" s="12"/>
      <c r="AW765" s="12"/>
      <c r="AX765" s="12"/>
      <c r="AY765" s="12"/>
      <c r="AZ765" s="12"/>
      <c r="BA765" s="12"/>
    </row>
    <row r="766" spans="3:53" ht="12" x14ac:dyDescent="0.15">
      <c r="C766" s="11"/>
      <c r="D766" s="88"/>
      <c r="E766" s="11"/>
      <c r="F766" s="88"/>
      <c r="G766" s="11"/>
      <c r="H766" s="88"/>
      <c r="I766" s="11"/>
      <c r="J766" s="11"/>
      <c r="K766" s="11"/>
      <c r="L766" s="11"/>
      <c r="AQ766" s="12"/>
      <c r="AR766" s="12"/>
      <c r="AS766" s="12"/>
      <c r="AT766" s="12"/>
      <c r="AU766" s="12"/>
      <c r="AW766" s="12"/>
      <c r="AX766" s="12"/>
      <c r="AY766" s="12"/>
      <c r="AZ766" s="12"/>
      <c r="BA766" s="12"/>
    </row>
    <row r="767" spans="3:53" ht="12" x14ac:dyDescent="0.15">
      <c r="C767" s="11"/>
      <c r="D767" s="88"/>
      <c r="E767" s="11"/>
      <c r="F767" s="88"/>
      <c r="G767" s="11"/>
      <c r="H767" s="88"/>
      <c r="I767" s="11"/>
      <c r="J767" s="11"/>
      <c r="K767" s="11"/>
      <c r="L767" s="11"/>
      <c r="AQ767" s="12"/>
      <c r="AR767" s="12"/>
      <c r="AS767" s="12"/>
      <c r="AT767" s="12"/>
      <c r="AU767" s="12"/>
      <c r="AW767" s="12"/>
      <c r="AX767" s="12"/>
      <c r="AY767" s="12"/>
      <c r="AZ767" s="12"/>
      <c r="BA767" s="12"/>
    </row>
    <row r="768" spans="3:53" ht="12" x14ac:dyDescent="0.15">
      <c r="C768" s="11"/>
      <c r="D768" s="88"/>
      <c r="E768" s="11"/>
      <c r="F768" s="88"/>
      <c r="G768" s="11"/>
      <c r="H768" s="88"/>
      <c r="I768" s="11"/>
      <c r="J768" s="11"/>
      <c r="K768" s="11"/>
      <c r="L768" s="11"/>
      <c r="AQ768" s="12"/>
      <c r="AR768" s="12"/>
      <c r="AS768" s="12"/>
      <c r="AT768" s="12"/>
      <c r="AU768" s="12"/>
      <c r="AW768" s="12"/>
      <c r="AX768" s="12"/>
      <c r="AY768" s="12"/>
      <c r="AZ768" s="12"/>
      <c r="BA768" s="12"/>
    </row>
    <row r="769" spans="3:53" ht="12" x14ac:dyDescent="0.15">
      <c r="C769" s="11"/>
      <c r="D769" s="88"/>
      <c r="E769" s="11"/>
      <c r="F769" s="88"/>
      <c r="G769" s="11"/>
      <c r="H769" s="88"/>
      <c r="I769" s="11"/>
      <c r="J769" s="11"/>
      <c r="K769" s="11"/>
      <c r="L769" s="11"/>
      <c r="AQ769" s="12"/>
      <c r="AR769" s="12"/>
      <c r="AS769" s="12"/>
      <c r="AT769" s="12"/>
      <c r="AU769" s="12"/>
      <c r="AW769" s="12"/>
      <c r="AX769" s="12"/>
      <c r="AY769" s="12"/>
      <c r="AZ769" s="12"/>
      <c r="BA769" s="12"/>
    </row>
    <row r="770" spans="3:53" ht="12" x14ac:dyDescent="0.15">
      <c r="C770" s="11"/>
      <c r="D770" s="88"/>
      <c r="E770" s="11"/>
      <c r="F770" s="88"/>
      <c r="G770" s="11"/>
      <c r="H770" s="88"/>
      <c r="I770" s="11"/>
      <c r="J770" s="11"/>
      <c r="K770" s="11"/>
      <c r="L770" s="11"/>
      <c r="AQ770" s="12"/>
      <c r="AR770" s="12"/>
      <c r="AS770" s="12"/>
      <c r="AT770" s="12"/>
      <c r="AU770" s="12"/>
      <c r="AW770" s="12"/>
      <c r="AX770" s="12"/>
      <c r="AY770" s="12"/>
      <c r="AZ770" s="12"/>
      <c r="BA770" s="12"/>
    </row>
    <row r="771" spans="3:53" ht="12" x14ac:dyDescent="0.15">
      <c r="C771" s="11"/>
      <c r="D771" s="88"/>
      <c r="E771" s="11"/>
      <c r="F771" s="88"/>
      <c r="G771" s="11"/>
      <c r="H771" s="88"/>
      <c r="I771" s="11"/>
      <c r="J771" s="11"/>
      <c r="K771" s="11"/>
      <c r="L771" s="11"/>
      <c r="AQ771" s="12"/>
      <c r="AR771" s="12"/>
      <c r="AS771" s="12"/>
      <c r="AT771" s="12"/>
      <c r="AU771" s="12"/>
      <c r="AW771" s="12"/>
      <c r="AX771" s="12"/>
      <c r="AY771" s="12"/>
      <c r="AZ771" s="12"/>
      <c r="BA771" s="12"/>
    </row>
    <row r="772" spans="3:53" ht="12" x14ac:dyDescent="0.15">
      <c r="C772" s="11"/>
      <c r="D772" s="88"/>
      <c r="E772" s="11"/>
      <c r="F772" s="88"/>
      <c r="G772" s="11"/>
      <c r="H772" s="88"/>
      <c r="I772" s="11"/>
      <c r="J772" s="11"/>
      <c r="K772" s="11"/>
      <c r="L772" s="11"/>
      <c r="AQ772" s="12"/>
      <c r="AR772" s="12"/>
      <c r="AS772" s="12"/>
      <c r="AT772" s="12"/>
      <c r="AU772" s="12"/>
      <c r="AW772" s="12"/>
      <c r="AX772" s="12"/>
      <c r="AY772" s="12"/>
      <c r="AZ772" s="12"/>
      <c r="BA772" s="12"/>
    </row>
    <row r="773" spans="3:53" ht="12" x14ac:dyDescent="0.15">
      <c r="C773" s="11"/>
      <c r="D773" s="88"/>
      <c r="E773" s="11"/>
      <c r="F773" s="88"/>
      <c r="G773" s="11"/>
      <c r="H773" s="88"/>
      <c r="I773" s="11"/>
      <c r="J773" s="11"/>
      <c r="K773" s="11"/>
      <c r="L773" s="11"/>
      <c r="AQ773" s="12"/>
      <c r="AR773" s="12"/>
      <c r="AS773" s="12"/>
      <c r="AT773" s="12"/>
      <c r="AU773" s="12"/>
      <c r="AW773" s="12"/>
      <c r="AX773" s="12"/>
      <c r="AY773" s="12"/>
      <c r="AZ773" s="12"/>
      <c r="BA773" s="12"/>
    </row>
    <row r="774" spans="3:53" ht="12" x14ac:dyDescent="0.15">
      <c r="C774" s="11"/>
      <c r="D774" s="88"/>
      <c r="E774" s="11"/>
      <c r="F774" s="88"/>
      <c r="G774" s="11"/>
      <c r="H774" s="88"/>
      <c r="I774" s="11"/>
      <c r="J774" s="11"/>
      <c r="K774" s="11"/>
      <c r="L774" s="11"/>
      <c r="AQ774" s="12"/>
      <c r="AR774" s="12"/>
      <c r="AS774" s="12"/>
      <c r="AT774" s="12"/>
      <c r="AU774" s="12"/>
      <c r="AW774" s="12"/>
      <c r="AX774" s="12"/>
      <c r="AY774" s="12"/>
      <c r="AZ774" s="12"/>
      <c r="BA774" s="12"/>
    </row>
    <row r="775" spans="3:53" ht="12" x14ac:dyDescent="0.15">
      <c r="C775" s="11"/>
      <c r="D775" s="88"/>
      <c r="E775" s="11"/>
      <c r="F775" s="88"/>
      <c r="G775" s="11"/>
      <c r="H775" s="88"/>
      <c r="I775" s="11"/>
      <c r="J775" s="11"/>
      <c r="K775" s="11"/>
      <c r="L775" s="11"/>
      <c r="AQ775" s="12"/>
      <c r="AR775" s="12"/>
      <c r="AS775" s="12"/>
      <c r="AT775" s="12"/>
      <c r="AU775" s="12"/>
      <c r="AW775" s="12"/>
      <c r="AX775" s="12"/>
      <c r="AY775" s="12"/>
      <c r="AZ775" s="12"/>
      <c r="BA775" s="12"/>
    </row>
    <row r="776" spans="3:53" ht="12" x14ac:dyDescent="0.15">
      <c r="C776" s="11"/>
      <c r="D776" s="88"/>
      <c r="E776" s="11"/>
      <c r="F776" s="88"/>
      <c r="G776" s="11"/>
      <c r="H776" s="88"/>
      <c r="I776" s="11"/>
      <c r="J776" s="11"/>
      <c r="K776" s="11"/>
      <c r="L776" s="11"/>
      <c r="AQ776" s="12"/>
      <c r="AR776" s="12"/>
      <c r="AS776" s="12"/>
      <c r="AT776" s="12"/>
      <c r="AU776" s="12"/>
      <c r="AW776" s="12"/>
      <c r="AX776" s="12"/>
      <c r="AY776" s="12"/>
      <c r="AZ776" s="12"/>
      <c r="BA776" s="12"/>
    </row>
    <row r="777" spans="3:53" ht="12" x14ac:dyDescent="0.15">
      <c r="C777" s="11"/>
      <c r="D777" s="88"/>
      <c r="E777" s="11"/>
      <c r="F777" s="88"/>
      <c r="G777" s="11"/>
      <c r="H777" s="88"/>
      <c r="I777" s="11"/>
      <c r="J777" s="11"/>
      <c r="K777" s="11"/>
      <c r="L777" s="11"/>
      <c r="AQ777" s="12"/>
      <c r="AR777" s="12"/>
      <c r="AS777" s="12"/>
      <c r="AT777" s="12"/>
      <c r="AU777" s="12"/>
      <c r="AW777" s="12"/>
      <c r="AX777" s="12"/>
      <c r="AY777" s="12"/>
      <c r="AZ777" s="12"/>
      <c r="BA777" s="12"/>
    </row>
    <row r="778" spans="3:53" ht="12" x14ac:dyDescent="0.15">
      <c r="C778" s="11"/>
      <c r="D778" s="88"/>
      <c r="E778" s="11"/>
      <c r="F778" s="88"/>
      <c r="G778" s="11"/>
      <c r="H778" s="88"/>
      <c r="I778" s="11"/>
      <c r="J778" s="11"/>
      <c r="K778" s="11"/>
      <c r="L778" s="11"/>
      <c r="AQ778" s="12"/>
      <c r="AR778" s="12"/>
      <c r="AS778" s="12"/>
      <c r="AT778" s="12"/>
      <c r="AU778" s="12"/>
      <c r="AW778" s="12"/>
      <c r="AX778" s="12"/>
      <c r="AY778" s="12"/>
      <c r="AZ778" s="12"/>
      <c r="BA778" s="12"/>
    </row>
    <row r="779" spans="3:53" ht="12" x14ac:dyDescent="0.15">
      <c r="C779" s="11"/>
      <c r="D779" s="88"/>
      <c r="E779" s="11"/>
      <c r="F779" s="88"/>
      <c r="G779" s="11"/>
      <c r="H779" s="88"/>
      <c r="I779" s="11"/>
      <c r="J779" s="11"/>
      <c r="K779" s="11"/>
      <c r="L779" s="11"/>
      <c r="AQ779" s="12"/>
      <c r="AR779" s="12"/>
      <c r="AS779" s="12"/>
      <c r="AT779" s="12"/>
      <c r="AU779" s="12"/>
      <c r="AW779" s="12"/>
      <c r="AX779" s="12"/>
      <c r="AY779" s="12"/>
      <c r="AZ779" s="12"/>
      <c r="BA779" s="12"/>
    </row>
    <row r="780" spans="3:53" ht="12" x14ac:dyDescent="0.15">
      <c r="C780" s="11"/>
      <c r="D780" s="88"/>
      <c r="E780" s="11"/>
      <c r="F780" s="88"/>
      <c r="G780" s="11"/>
      <c r="H780" s="88"/>
      <c r="I780" s="11"/>
      <c r="J780" s="11"/>
      <c r="K780" s="11"/>
      <c r="L780" s="11"/>
      <c r="AQ780" s="12"/>
      <c r="AR780" s="12"/>
      <c r="AS780" s="12"/>
      <c r="AT780" s="12"/>
      <c r="AU780" s="12"/>
      <c r="AW780" s="12"/>
      <c r="AX780" s="12"/>
      <c r="AY780" s="12"/>
      <c r="AZ780" s="12"/>
      <c r="BA780" s="12"/>
    </row>
    <row r="781" spans="3:53" ht="12" x14ac:dyDescent="0.15">
      <c r="C781" s="11"/>
      <c r="D781" s="88"/>
      <c r="E781" s="11"/>
      <c r="F781" s="88"/>
      <c r="G781" s="11"/>
      <c r="H781" s="88"/>
      <c r="I781" s="11"/>
      <c r="J781" s="11"/>
      <c r="K781" s="11"/>
      <c r="L781" s="11"/>
      <c r="AQ781" s="12"/>
      <c r="AR781" s="12"/>
      <c r="AS781" s="12"/>
      <c r="AT781" s="12"/>
      <c r="AU781" s="12"/>
      <c r="AW781" s="12"/>
      <c r="AX781" s="12"/>
      <c r="AY781" s="12"/>
      <c r="AZ781" s="12"/>
      <c r="BA781" s="12"/>
    </row>
    <row r="782" spans="3:53" ht="12" x14ac:dyDescent="0.15">
      <c r="C782" s="11"/>
      <c r="D782" s="88"/>
      <c r="E782" s="11"/>
      <c r="F782" s="88"/>
      <c r="G782" s="11"/>
      <c r="H782" s="88"/>
      <c r="I782" s="11"/>
      <c r="J782" s="11"/>
      <c r="K782" s="11"/>
      <c r="L782" s="11"/>
      <c r="AQ782" s="12"/>
      <c r="AR782" s="12"/>
      <c r="AS782" s="12"/>
      <c r="AT782" s="12"/>
      <c r="AU782" s="12"/>
      <c r="AW782" s="12"/>
      <c r="AX782" s="12"/>
      <c r="AY782" s="12"/>
      <c r="AZ782" s="12"/>
      <c r="BA782" s="12"/>
    </row>
    <row r="783" spans="3:53" ht="12" x14ac:dyDescent="0.15">
      <c r="C783" s="11"/>
      <c r="D783" s="88"/>
      <c r="E783" s="11"/>
      <c r="F783" s="88"/>
      <c r="G783" s="11"/>
      <c r="H783" s="88"/>
      <c r="I783" s="11"/>
      <c r="J783" s="11"/>
      <c r="K783" s="11"/>
      <c r="L783" s="11"/>
      <c r="AQ783" s="12"/>
      <c r="AR783" s="12"/>
      <c r="AS783" s="12"/>
      <c r="AT783" s="12"/>
      <c r="AU783" s="12"/>
      <c r="AW783" s="12"/>
      <c r="AX783" s="12"/>
      <c r="AY783" s="12"/>
      <c r="AZ783" s="12"/>
      <c r="BA783" s="12"/>
    </row>
    <row r="784" spans="3:53" ht="12" x14ac:dyDescent="0.15">
      <c r="C784" s="11"/>
      <c r="D784" s="88"/>
      <c r="E784" s="11"/>
      <c r="F784" s="88"/>
      <c r="G784" s="11"/>
      <c r="H784" s="88"/>
      <c r="I784" s="11"/>
      <c r="J784" s="11"/>
      <c r="K784" s="11"/>
      <c r="L784" s="11"/>
      <c r="AQ784" s="12"/>
      <c r="AR784" s="12"/>
      <c r="AS784" s="12"/>
      <c r="AT784" s="12"/>
      <c r="AU784" s="12"/>
      <c r="AW784" s="12"/>
      <c r="AX784" s="12"/>
      <c r="AY784" s="12"/>
      <c r="AZ784" s="12"/>
      <c r="BA784" s="12"/>
    </row>
    <row r="785" spans="3:53" ht="12" x14ac:dyDescent="0.15">
      <c r="C785" s="11"/>
      <c r="D785" s="88"/>
      <c r="E785" s="11"/>
      <c r="F785" s="88"/>
      <c r="G785" s="11"/>
      <c r="H785" s="88"/>
      <c r="I785" s="11"/>
      <c r="J785" s="11"/>
      <c r="K785" s="11"/>
      <c r="L785" s="11"/>
      <c r="AQ785" s="12"/>
      <c r="AR785" s="12"/>
      <c r="AS785" s="12"/>
      <c r="AT785" s="12"/>
      <c r="AU785" s="12"/>
      <c r="AW785" s="12"/>
      <c r="AX785" s="12"/>
      <c r="AY785" s="12"/>
      <c r="AZ785" s="12"/>
      <c r="BA785" s="12"/>
    </row>
    <row r="786" spans="3:53" ht="12" x14ac:dyDescent="0.15">
      <c r="C786" s="11"/>
      <c r="D786" s="88"/>
      <c r="E786" s="11"/>
      <c r="F786" s="88"/>
      <c r="G786" s="11"/>
      <c r="H786" s="88"/>
      <c r="I786" s="11"/>
      <c r="J786" s="11"/>
      <c r="K786" s="11"/>
      <c r="L786" s="11"/>
      <c r="AQ786" s="12"/>
      <c r="AR786" s="12"/>
      <c r="AS786" s="12"/>
      <c r="AT786" s="12"/>
      <c r="AU786" s="12"/>
      <c r="AW786" s="12"/>
      <c r="AX786" s="12"/>
      <c r="AY786" s="12"/>
      <c r="AZ786" s="12"/>
      <c r="BA786" s="12"/>
    </row>
    <row r="787" spans="3:53" ht="12" x14ac:dyDescent="0.15">
      <c r="C787" s="11"/>
      <c r="D787" s="88"/>
      <c r="E787" s="11"/>
      <c r="F787" s="88"/>
      <c r="G787" s="11"/>
      <c r="H787" s="88"/>
      <c r="I787" s="11"/>
      <c r="J787" s="11"/>
      <c r="K787" s="11"/>
      <c r="L787" s="11"/>
      <c r="AQ787" s="12"/>
      <c r="AR787" s="12"/>
      <c r="AS787" s="12"/>
      <c r="AT787" s="12"/>
      <c r="AU787" s="12"/>
      <c r="AW787" s="12"/>
      <c r="AX787" s="12"/>
      <c r="AY787" s="12"/>
      <c r="AZ787" s="12"/>
      <c r="BA787" s="12"/>
    </row>
    <row r="788" spans="3:53" ht="12" x14ac:dyDescent="0.15">
      <c r="C788" s="11"/>
      <c r="D788" s="88"/>
      <c r="E788" s="11"/>
      <c r="F788" s="88"/>
      <c r="G788" s="11"/>
      <c r="H788" s="88"/>
      <c r="I788" s="11"/>
      <c r="J788" s="11"/>
      <c r="K788" s="11"/>
      <c r="L788" s="11"/>
      <c r="AQ788" s="12"/>
      <c r="AR788" s="12"/>
      <c r="AS788" s="12"/>
      <c r="AT788" s="12"/>
      <c r="AU788" s="12"/>
      <c r="AW788" s="12"/>
      <c r="AX788" s="12"/>
      <c r="AY788" s="12"/>
      <c r="AZ788" s="12"/>
      <c r="BA788" s="12"/>
    </row>
    <row r="789" spans="3:53" ht="12" x14ac:dyDescent="0.15">
      <c r="C789" s="11"/>
      <c r="D789" s="88"/>
      <c r="E789" s="11"/>
      <c r="F789" s="88"/>
      <c r="G789" s="11"/>
      <c r="H789" s="88"/>
      <c r="I789" s="11"/>
      <c r="J789" s="11"/>
      <c r="K789" s="11"/>
      <c r="L789" s="11"/>
      <c r="AQ789" s="12"/>
      <c r="AR789" s="12"/>
      <c r="AS789" s="12"/>
      <c r="AT789" s="12"/>
      <c r="AU789" s="12"/>
      <c r="AW789" s="12"/>
      <c r="AX789" s="12"/>
      <c r="AY789" s="12"/>
      <c r="AZ789" s="12"/>
      <c r="BA789" s="12"/>
    </row>
    <row r="790" spans="3:53" ht="12" x14ac:dyDescent="0.15">
      <c r="C790" s="11"/>
      <c r="D790" s="88"/>
      <c r="E790" s="11"/>
      <c r="F790" s="88"/>
      <c r="G790" s="11"/>
      <c r="H790" s="88"/>
      <c r="I790" s="11"/>
      <c r="J790" s="11"/>
      <c r="K790" s="11"/>
      <c r="L790" s="11"/>
      <c r="AQ790" s="12"/>
      <c r="AR790" s="12"/>
      <c r="AS790" s="12"/>
      <c r="AT790" s="12"/>
      <c r="AU790" s="12"/>
      <c r="AW790" s="12"/>
      <c r="AX790" s="12"/>
      <c r="AY790" s="12"/>
      <c r="AZ790" s="12"/>
      <c r="BA790" s="12"/>
    </row>
    <row r="791" spans="3:53" ht="12" x14ac:dyDescent="0.15">
      <c r="C791" s="11"/>
      <c r="D791" s="88"/>
      <c r="E791" s="11"/>
      <c r="F791" s="88"/>
      <c r="G791" s="11"/>
      <c r="H791" s="88"/>
      <c r="I791" s="11"/>
      <c r="J791" s="11"/>
      <c r="K791" s="11"/>
      <c r="L791" s="11"/>
      <c r="AQ791" s="12"/>
      <c r="AR791" s="12"/>
      <c r="AS791" s="12"/>
      <c r="AT791" s="12"/>
      <c r="AU791" s="12"/>
      <c r="AW791" s="12"/>
      <c r="AX791" s="12"/>
      <c r="AY791" s="12"/>
      <c r="AZ791" s="12"/>
      <c r="BA791" s="12"/>
    </row>
    <row r="792" spans="3:53" ht="12" x14ac:dyDescent="0.15">
      <c r="C792" s="11"/>
      <c r="D792" s="88"/>
      <c r="E792" s="11"/>
      <c r="F792" s="88"/>
      <c r="G792" s="11"/>
      <c r="H792" s="88"/>
      <c r="I792" s="11"/>
      <c r="J792" s="11"/>
      <c r="K792" s="11"/>
      <c r="L792" s="11"/>
      <c r="AQ792" s="12"/>
      <c r="AR792" s="12"/>
      <c r="AS792" s="12"/>
      <c r="AT792" s="12"/>
      <c r="AU792" s="12"/>
      <c r="AW792" s="12"/>
      <c r="AX792" s="12"/>
      <c r="AY792" s="12"/>
      <c r="AZ792" s="12"/>
      <c r="BA792" s="12"/>
    </row>
    <row r="793" spans="3:53" ht="12" x14ac:dyDescent="0.15">
      <c r="C793" s="11"/>
      <c r="D793" s="88"/>
      <c r="E793" s="11"/>
      <c r="F793" s="88"/>
      <c r="G793" s="11"/>
      <c r="H793" s="88"/>
      <c r="I793" s="11"/>
      <c r="J793" s="11"/>
      <c r="K793" s="11"/>
      <c r="L793" s="11"/>
      <c r="AQ793" s="12"/>
      <c r="AR793" s="12"/>
      <c r="AS793" s="12"/>
      <c r="AT793" s="12"/>
      <c r="AU793" s="12"/>
      <c r="AW793" s="12"/>
      <c r="AX793" s="12"/>
      <c r="AY793" s="12"/>
      <c r="AZ793" s="12"/>
      <c r="BA793" s="12"/>
    </row>
    <row r="794" spans="3:53" ht="12" x14ac:dyDescent="0.15">
      <c r="C794" s="11"/>
      <c r="D794" s="88"/>
      <c r="E794" s="11"/>
      <c r="F794" s="88"/>
      <c r="G794" s="11"/>
      <c r="H794" s="88"/>
      <c r="I794" s="11"/>
      <c r="J794" s="11"/>
      <c r="K794" s="11"/>
      <c r="L794" s="11"/>
      <c r="AQ794" s="12"/>
      <c r="AR794" s="12"/>
      <c r="AS794" s="12"/>
      <c r="AT794" s="12"/>
      <c r="AU794" s="12"/>
      <c r="AW794" s="12"/>
      <c r="AX794" s="12"/>
      <c r="AY794" s="12"/>
      <c r="AZ794" s="12"/>
      <c r="BA794" s="12"/>
    </row>
    <row r="795" spans="3:53" ht="12" x14ac:dyDescent="0.15">
      <c r="C795" s="11"/>
      <c r="D795" s="88"/>
      <c r="E795" s="11"/>
      <c r="F795" s="88"/>
      <c r="G795" s="11"/>
      <c r="H795" s="88"/>
      <c r="I795" s="11"/>
      <c r="J795" s="11"/>
      <c r="K795" s="11"/>
      <c r="L795" s="11"/>
      <c r="AQ795" s="12"/>
      <c r="AR795" s="12"/>
      <c r="AS795" s="12"/>
      <c r="AT795" s="12"/>
      <c r="AU795" s="12"/>
      <c r="AW795" s="12"/>
      <c r="AX795" s="12"/>
      <c r="AY795" s="12"/>
      <c r="AZ795" s="12"/>
      <c r="BA795" s="12"/>
    </row>
    <row r="796" spans="3:53" ht="12" x14ac:dyDescent="0.15">
      <c r="C796" s="11"/>
      <c r="D796" s="88"/>
      <c r="E796" s="11"/>
      <c r="F796" s="88"/>
      <c r="G796" s="11"/>
      <c r="H796" s="88"/>
      <c r="I796" s="11"/>
      <c r="J796" s="11"/>
      <c r="K796" s="11"/>
      <c r="L796" s="11"/>
      <c r="AQ796" s="12"/>
      <c r="AR796" s="12"/>
      <c r="AS796" s="12"/>
      <c r="AT796" s="12"/>
      <c r="AU796" s="12"/>
      <c r="AW796" s="12"/>
      <c r="AX796" s="12"/>
      <c r="AY796" s="12"/>
      <c r="AZ796" s="12"/>
      <c r="BA796" s="12"/>
    </row>
    <row r="797" spans="3:53" ht="12" x14ac:dyDescent="0.15">
      <c r="C797" s="11"/>
      <c r="D797" s="88"/>
      <c r="E797" s="11"/>
      <c r="F797" s="88"/>
      <c r="G797" s="11"/>
      <c r="H797" s="88"/>
      <c r="I797" s="11"/>
      <c r="J797" s="11"/>
      <c r="K797" s="11"/>
      <c r="L797" s="11"/>
      <c r="AQ797" s="12"/>
      <c r="AR797" s="12"/>
      <c r="AS797" s="12"/>
      <c r="AT797" s="12"/>
      <c r="AU797" s="12"/>
      <c r="AW797" s="12"/>
      <c r="AX797" s="12"/>
      <c r="AY797" s="12"/>
      <c r="AZ797" s="12"/>
      <c r="BA797" s="12"/>
    </row>
    <row r="798" spans="3:53" ht="12" x14ac:dyDescent="0.15">
      <c r="C798" s="11"/>
      <c r="D798" s="88"/>
      <c r="E798" s="11"/>
      <c r="F798" s="88"/>
      <c r="G798" s="11"/>
      <c r="H798" s="88"/>
      <c r="I798" s="11"/>
      <c r="J798" s="11"/>
      <c r="K798" s="11"/>
      <c r="L798" s="11"/>
      <c r="AQ798" s="12"/>
      <c r="AR798" s="12"/>
      <c r="AS798" s="12"/>
      <c r="AT798" s="12"/>
      <c r="AU798" s="12"/>
      <c r="AW798" s="12"/>
      <c r="AX798" s="12"/>
      <c r="AY798" s="12"/>
      <c r="AZ798" s="12"/>
      <c r="BA798" s="12"/>
    </row>
    <row r="799" spans="3:53" ht="12" x14ac:dyDescent="0.15">
      <c r="C799" s="11"/>
      <c r="D799" s="88"/>
      <c r="E799" s="11"/>
      <c r="F799" s="88"/>
      <c r="G799" s="11"/>
      <c r="H799" s="88"/>
      <c r="I799" s="11"/>
      <c r="J799" s="11"/>
      <c r="K799" s="11"/>
      <c r="L799" s="11"/>
      <c r="AQ799" s="12"/>
      <c r="AR799" s="12"/>
      <c r="AS799" s="12"/>
      <c r="AT799" s="12"/>
      <c r="AU799" s="12"/>
      <c r="AW799" s="12"/>
      <c r="AX799" s="12"/>
      <c r="AY799" s="12"/>
      <c r="AZ799" s="12"/>
      <c r="BA799" s="12"/>
    </row>
    <row r="800" spans="3:53" ht="12" x14ac:dyDescent="0.15">
      <c r="C800" s="11"/>
      <c r="D800" s="88"/>
      <c r="E800" s="11"/>
      <c r="F800" s="88"/>
      <c r="G800" s="11"/>
      <c r="H800" s="88"/>
      <c r="I800" s="11"/>
      <c r="J800" s="11"/>
      <c r="K800" s="11"/>
      <c r="L800" s="11"/>
      <c r="AQ800" s="12"/>
      <c r="AR800" s="12"/>
      <c r="AS800" s="12"/>
      <c r="AT800" s="12"/>
      <c r="AU800" s="12"/>
      <c r="AW800" s="12"/>
      <c r="AX800" s="12"/>
      <c r="AY800" s="12"/>
      <c r="AZ800" s="12"/>
      <c r="BA800" s="12"/>
    </row>
    <row r="801" spans="3:53" ht="12" x14ac:dyDescent="0.15">
      <c r="C801" s="11"/>
      <c r="D801" s="88"/>
      <c r="E801" s="11"/>
      <c r="F801" s="88"/>
      <c r="G801" s="11"/>
      <c r="H801" s="88"/>
      <c r="I801" s="11"/>
      <c r="J801" s="11"/>
      <c r="K801" s="11"/>
      <c r="L801" s="11"/>
      <c r="AQ801" s="12"/>
      <c r="AR801" s="12"/>
      <c r="AS801" s="12"/>
      <c r="AT801" s="12"/>
      <c r="AU801" s="12"/>
      <c r="AW801" s="12"/>
      <c r="AX801" s="12"/>
      <c r="AY801" s="12"/>
      <c r="AZ801" s="12"/>
      <c r="BA801" s="12"/>
    </row>
    <row r="802" spans="3:53" ht="12" x14ac:dyDescent="0.15">
      <c r="C802" s="11"/>
      <c r="D802" s="88"/>
      <c r="E802" s="11"/>
      <c r="F802" s="88"/>
      <c r="G802" s="11"/>
      <c r="H802" s="88"/>
      <c r="I802" s="11"/>
      <c r="J802" s="11"/>
      <c r="K802" s="11"/>
      <c r="L802" s="11"/>
      <c r="AQ802" s="12"/>
      <c r="AR802" s="12"/>
      <c r="AS802" s="12"/>
      <c r="AT802" s="12"/>
      <c r="AU802" s="12"/>
      <c r="AW802" s="12"/>
      <c r="AX802" s="12"/>
      <c r="AY802" s="12"/>
      <c r="AZ802" s="12"/>
      <c r="BA802" s="12"/>
    </row>
    <row r="803" spans="3:53" ht="12" x14ac:dyDescent="0.15">
      <c r="C803" s="11"/>
      <c r="D803" s="88"/>
      <c r="E803" s="11"/>
      <c r="F803" s="88"/>
      <c r="G803" s="11"/>
      <c r="H803" s="88"/>
      <c r="I803" s="11"/>
      <c r="J803" s="11"/>
      <c r="K803" s="11"/>
      <c r="L803" s="11"/>
      <c r="AQ803" s="12"/>
      <c r="AR803" s="12"/>
      <c r="AS803" s="12"/>
      <c r="AT803" s="12"/>
      <c r="AU803" s="12"/>
      <c r="AW803" s="12"/>
      <c r="AX803" s="12"/>
      <c r="AY803" s="12"/>
      <c r="AZ803" s="12"/>
      <c r="BA803" s="12"/>
    </row>
    <row r="804" spans="3:53" ht="12" x14ac:dyDescent="0.15">
      <c r="C804" s="11"/>
      <c r="D804" s="88"/>
      <c r="E804" s="11"/>
      <c r="F804" s="88"/>
      <c r="G804" s="11"/>
      <c r="H804" s="88"/>
      <c r="I804" s="11"/>
      <c r="J804" s="11"/>
      <c r="K804" s="11"/>
      <c r="L804" s="11"/>
      <c r="AQ804" s="12"/>
      <c r="AR804" s="12"/>
      <c r="AS804" s="12"/>
      <c r="AT804" s="12"/>
      <c r="AU804" s="12"/>
      <c r="AW804" s="12"/>
      <c r="AX804" s="12"/>
      <c r="AY804" s="12"/>
      <c r="AZ804" s="12"/>
      <c r="BA804" s="12"/>
    </row>
    <row r="805" spans="3:53" ht="12" x14ac:dyDescent="0.15">
      <c r="C805" s="11"/>
      <c r="D805" s="88"/>
      <c r="E805" s="11"/>
      <c r="F805" s="88"/>
      <c r="G805" s="11"/>
      <c r="H805" s="88"/>
      <c r="I805" s="11"/>
      <c r="J805" s="11"/>
      <c r="K805" s="11"/>
      <c r="L805" s="11"/>
      <c r="AQ805" s="12"/>
      <c r="AR805" s="12"/>
      <c r="AS805" s="12"/>
      <c r="AT805" s="12"/>
      <c r="AU805" s="12"/>
      <c r="AW805" s="12"/>
      <c r="AX805" s="12"/>
      <c r="AY805" s="12"/>
      <c r="AZ805" s="12"/>
      <c r="BA805" s="12"/>
    </row>
    <row r="806" spans="3:53" ht="12" x14ac:dyDescent="0.15">
      <c r="C806" s="11"/>
      <c r="D806" s="88"/>
      <c r="E806" s="11"/>
      <c r="F806" s="88"/>
      <c r="G806" s="11"/>
      <c r="H806" s="88"/>
      <c r="I806" s="11"/>
      <c r="J806" s="11"/>
      <c r="K806" s="11"/>
      <c r="L806" s="11"/>
      <c r="AQ806" s="12"/>
      <c r="AR806" s="12"/>
      <c r="AS806" s="12"/>
      <c r="AT806" s="12"/>
      <c r="AU806" s="12"/>
      <c r="AW806" s="12"/>
      <c r="AX806" s="12"/>
      <c r="AY806" s="12"/>
      <c r="AZ806" s="12"/>
      <c r="BA806" s="12"/>
    </row>
    <row r="807" spans="3:53" ht="12" x14ac:dyDescent="0.15">
      <c r="C807" s="11"/>
      <c r="D807" s="88"/>
      <c r="E807" s="11"/>
      <c r="F807" s="88"/>
      <c r="G807" s="11"/>
      <c r="H807" s="88"/>
      <c r="I807" s="11"/>
      <c r="J807" s="11"/>
      <c r="K807" s="11"/>
      <c r="L807" s="11"/>
      <c r="AQ807" s="12"/>
      <c r="AR807" s="12"/>
      <c r="AS807" s="12"/>
      <c r="AT807" s="12"/>
      <c r="AU807" s="12"/>
      <c r="AW807" s="12"/>
      <c r="AX807" s="12"/>
      <c r="AY807" s="12"/>
      <c r="AZ807" s="12"/>
      <c r="BA807" s="12"/>
    </row>
    <row r="808" spans="3:53" ht="12" x14ac:dyDescent="0.15">
      <c r="C808" s="11"/>
      <c r="D808" s="88"/>
      <c r="E808" s="11"/>
      <c r="F808" s="88"/>
      <c r="G808" s="11"/>
      <c r="H808" s="88"/>
      <c r="I808" s="11"/>
      <c r="J808" s="11"/>
      <c r="K808" s="11"/>
      <c r="L808" s="11"/>
      <c r="AQ808" s="12"/>
      <c r="AR808" s="12"/>
      <c r="AS808" s="12"/>
      <c r="AT808" s="12"/>
      <c r="AU808" s="12"/>
      <c r="AW808" s="12"/>
      <c r="AX808" s="12"/>
      <c r="AY808" s="12"/>
      <c r="AZ808" s="12"/>
      <c r="BA808" s="12"/>
    </row>
    <row r="809" spans="3:53" ht="12" x14ac:dyDescent="0.15">
      <c r="C809" s="11"/>
      <c r="D809" s="88"/>
      <c r="E809" s="11"/>
      <c r="F809" s="88"/>
      <c r="G809" s="11"/>
      <c r="H809" s="88"/>
      <c r="I809" s="11"/>
      <c r="J809" s="11"/>
      <c r="K809" s="11"/>
      <c r="L809" s="11"/>
      <c r="AQ809" s="12"/>
      <c r="AR809" s="12"/>
      <c r="AS809" s="12"/>
      <c r="AT809" s="12"/>
      <c r="AU809" s="12"/>
      <c r="AW809" s="12"/>
      <c r="AX809" s="12"/>
      <c r="AY809" s="12"/>
      <c r="AZ809" s="12"/>
      <c r="BA809" s="12"/>
    </row>
    <row r="810" spans="3:53" ht="12" x14ac:dyDescent="0.15">
      <c r="C810" s="11"/>
      <c r="D810" s="88"/>
      <c r="E810" s="11"/>
      <c r="F810" s="88"/>
      <c r="G810" s="11"/>
      <c r="H810" s="88"/>
      <c r="I810" s="11"/>
      <c r="J810" s="11"/>
      <c r="K810" s="11"/>
      <c r="L810" s="11"/>
      <c r="AQ810" s="12"/>
      <c r="AR810" s="12"/>
      <c r="AS810" s="12"/>
      <c r="AT810" s="12"/>
      <c r="AU810" s="12"/>
      <c r="AW810" s="12"/>
      <c r="AX810" s="12"/>
      <c r="AY810" s="12"/>
      <c r="AZ810" s="12"/>
      <c r="BA810" s="12"/>
    </row>
    <row r="811" spans="3:53" ht="12" x14ac:dyDescent="0.15">
      <c r="C811" s="11"/>
      <c r="D811" s="88"/>
      <c r="E811" s="11"/>
      <c r="F811" s="88"/>
      <c r="G811" s="11"/>
      <c r="H811" s="88"/>
      <c r="I811" s="11"/>
      <c r="J811" s="11"/>
      <c r="K811" s="11"/>
      <c r="L811" s="11"/>
      <c r="AQ811" s="12"/>
      <c r="AR811" s="12"/>
      <c r="AS811" s="12"/>
      <c r="AT811" s="12"/>
      <c r="AU811" s="12"/>
      <c r="AW811" s="12"/>
      <c r="AX811" s="12"/>
      <c r="AY811" s="12"/>
      <c r="AZ811" s="12"/>
      <c r="BA811" s="12"/>
    </row>
    <row r="812" spans="3:53" ht="12" x14ac:dyDescent="0.15">
      <c r="C812" s="11"/>
      <c r="D812" s="88"/>
      <c r="E812" s="11"/>
      <c r="F812" s="88"/>
      <c r="G812" s="11"/>
      <c r="H812" s="88"/>
      <c r="I812" s="11"/>
      <c r="J812" s="11"/>
      <c r="K812" s="11"/>
      <c r="L812" s="11"/>
      <c r="AQ812" s="12"/>
      <c r="AR812" s="12"/>
      <c r="AS812" s="12"/>
      <c r="AT812" s="12"/>
      <c r="AU812" s="12"/>
      <c r="AW812" s="12"/>
      <c r="AX812" s="12"/>
      <c r="AY812" s="12"/>
      <c r="AZ812" s="12"/>
      <c r="BA812" s="12"/>
    </row>
    <row r="813" spans="3:53" ht="12" x14ac:dyDescent="0.15">
      <c r="C813" s="11"/>
      <c r="D813" s="88"/>
      <c r="E813" s="11"/>
      <c r="F813" s="88"/>
      <c r="G813" s="11"/>
      <c r="H813" s="88"/>
      <c r="I813" s="11"/>
      <c r="J813" s="11"/>
      <c r="K813" s="11"/>
      <c r="L813" s="11"/>
      <c r="AQ813" s="12"/>
      <c r="AR813" s="12"/>
      <c r="AS813" s="12"/>
      <c r="AT813" s="12"/>
      <c r="AU813" s="12"/>
      <c r="AW813" s="12"/>
      <c r="AX813" s="12"/>
      <c r="AY813" s="12"/>
      <c r="AZ813" s="12"/>
      <c r="BA813" s="12"/>
    </row>
    <row r="814" spans="3:53" ht="12" x14ac:dyDescent="0.15">
      <c r="C814" s="11"/>
      <c r="D814" s="88"/>
      <c r="E814" s="11"/>
      <c r="F814" s="88"/>
      <c r="G814" s="11"/>
      <c r="H814" s="88"/>
      <c r="I814" s="11"/>
      <c r="J814" s="11"/>
      <c r="K814" s="11"/>
      <c r="L814" s="11"/>
      <c r="AQ814" s="12"/>
      <c r="AR814" s="12"/>
      <c r="AS814" s="12"/>
      <c r="AT814" s="12"/>
      <c r="AU814" s="12"/>
      <c r="AW814" s="12"/>
      <c r="AX814" s="12"/>
      <c r="AY814" s="12"/>
      <c r="AZ814" s="12"/>
      <c r="BA814" s="12"/>
    </row>
    <row r="815" spans="3:53" ht="12" x14ac:dyDescent="0.15">
      <c r="C815" s="11"/>
      <c r="D815" s="88"/>
      <c r="E815" s="11"/>
      <c r="F815" s="88"/>
      <c r="G815" s="11"/>
      <c r="H815" s="88"/>
      <c r="I815" s="11"/>
      <c r="J815" s="11"/>
      <c r="K815" s="11"/>
      <c r="L815" s="11"/>
      <c r="AQ815" s="12"/>
      <c r="AR815" s="12"/>
      <c r="AS815" s="12"/>
      <c r="AT815" s="12"/>
      <c r="AU815" s="12"/>
      <c r="AW815" s="12"/>
      <c r="AX815" s="12"/>
      <c r="AY815" s="12"/>
      <c r="AZ815" s="12"/>
      <c r="BA815" s="12"/>
    </row>
    <row r="816" spans="3:53" ht="12" x14ac:dyDescent="0.15">
      <c r="C816" s="11"/>
      <c r="D816" s="88"/>
      <c r="E816" s="11"/>
      <c r="F816" s="88"/>
      <c r="G816" s="11"/>
      <c r="H816" s="88"/>
      <c r="I816" s="11"/>
      <c r="J816" s="11"/>
      <c r="K816" s="11"/>
      <c r="L816" s="11"/>
      <c r="AQ816" s="12"/>
      <c r="AR816" s="12"/>
      <c r="AS816" s="12"/>
      <c r="AT816" s="12"/>
      <c r="AU816" s="12"/>
      <c r="AW816" s="12"/>
      <c r="AX816" s="12"/>
      <c r="AY816" s="12"/>
      <c r="AZ816" s="12"/>
      <c r="BA816" s="12"/>
    </row>
    <row r="817" spans="3:53" ht="12" x14ac:dyDescent="0.15">
      <c r="C817" s="11"/>
      <c r="D817" s="88"/>
      <c r="E817" s="11"/>
      <c r="F817" s="88"/>
      <c r="G817" s="11"/>
      <c r="H817" s="88"/>
      <c r="I817" s="11"/>
      <c r="J817" s="11"/>
      <c r="K817" s="11"/>
      <c r="L817" s="11"/>
      <c r="AQ817" s="12"/>
      <c r="AR817" s="12"/>
      <c r="AS817" s="12"/>
      <c r="AT817" s="12"/>
      <c r="AU817" s="12"/>
      <c r="AW817" s="12"/>
      <c r="AX817" s="12"/>
      <c r="AY817" s="12"/>
      <c r="AZ817" s="12"/>
      <c r="BA817" s="12"/>
    </row>
    <row r="818" spans="3:53" ht="12" x14ac:dyDescent="0.15">
      <c r="C818" s="11"/>
      <c r="D818" s="88"/>
      <c r="E818" s="11"/>
      <c r="F818" s="88"/>
      <c r="G818" s="11"/>
      <c r="H818" s="88"/>
      <c r="I818" s="11"/>
      <c r="J818" s="11"/>
      <c r="K818" s="11"/>
      <c r="L818" s="11"/>
      <c r="AQ818" s="12"/>
      <c r="AR818" s="12"/>
      <c r="AS818" s="12"/>
      <c r="AT818" s="12"/>
      <c r="AU818" s="12"/>
      <c r="AW818" s="12"/>
      <c r="AX818" s="12"/>
      <c r="AY818" s="12"/>
      <c r="AZ818" s="12"/>
      <c r="BA818" s="12"/>
    </row>
    <row r="819" spans="3:53" ht="12" x14ac:dyDescent="0.15">
      <c r="C819" s="11"/>
      <c r="D819" s="88"/>
      <c r="E819" s="11"/>
      <c r="F819" s="88"/>
      <c r="G819" s="11"/>
      <c r="H819" s="88"/>
      <c r="I819" s="11"/>
      <c r="J819" s="11"/>
      <c r="K819" s="11"/>
      <c r="L819" s="11"/>
      <c r="AQ819" s="12"/>
      <c r="AR819" s="12"/>
      <c r="AS819" s="12"/>
      <c r="AT819" s="12"/>
      <c r="AU819" s="12"/>
      <c r="AW819" s="12"/>
      <c r="AX819" s="12"/>
      <c r="AY819" s="12"/>
      <c r="AZ819" s="12"/>
      <c r="BA819" s="12"/>
    </row>
    <row r="820" spans="3:53" ht="12" x14ac:dyDescent="0.15">
      <c r="C820" s="11"/>
      <c r="D820" s="88"/>
      <c r="E820" s="11"/>
      <c r="F820" s="88"/>
      <c r="G820" s="11"/>
      <c r="H820" s="88"/>
      <c r="I820" s="11"/>
      <c r="J820" s="11"/>
      <c r="K820" s="11"/>
      <c r="L820" s="11"/>
      <c r="AQ820" s="12"/>
      <c r="AR820" s="12"/>
      <c r="AS820" s="12"/>
      <c r="AT820" s="12"/>
      <c r="AU820" s="12"/>
      <c r="AW820" s="12"/>
      <c r="AX820" s="12"/>
      <c r="AY820" s="12"/>
      <c r="AZ820" s="12"/>
      <c r="BA820" s="12"/>
    </row>
    <row r="821" spans="3:53" ht="12" x14ac:dyDescent="0.15">
      <c r="C821" s="11"/>
      <c r="D821" s="88"/>
      <c r="E821" s="11"/>
      <c r="F821" s="88"/>
      <c r="G821" s="11"/>
      <c r="H821" s="88"/>
      <c r="I821" s="11"/>
      <c r="J821" s="11"/>
      <c r="K821" s="11"/>
      <c r="L821" s="11"/>
      <c r="AQ821" s="12"/>
      <c r="AR821" s="12"/>
      <c r="AS821" s="12"/>
      <c r="AT821" s="12"/>
      <c r="AU821" s="12"/>
      <c r="AW821" s="12"/>
      <c r="AX821" s="12"/>
      <c r="AY821" s="12"/>
      <c r="AZ821" s="12"/>
      <c r="BA821" s="12"/>
    </row>
    <row r="822" spans="3:53" ht="12" x14ac:dyDescent="0.15">
      <c r="C822" s="11"/>
      <c r="D822" s="88"/>
      <c r="E822" s="11"/>
      <c r="F822" s="88"/>
      <c r="G822" s="11"/>
      <c r="H822" s="88"/>
      <c r="I822" s="11"/>
      <c r="J822" s="11"/>
      <c r="K822" s="11"/>
      <c r="L822" s="11"/>
      <c r="AQ822" s="12"/>
      <c r="AR822" s="12"/>
      <c r="AS822" s="12"/>
      <c r="AT822" s="12"/>
      <c r="AU822" s="12"/>
      <c r="AW822" s="12"/>
      <c r="AX822" s="12"/>
      <c r="AY822" s="12"/>
      <c r="AZ822" s="12"/>
      <c r="BA822" s="12"/>
    </row>
    <row r="823" spans="3:53" ht="12" x14ac:dyDescent="0.15">
      <c r="C823" s="11"/>
      <c r="D823" s="88"/>
      <c r="E823" s="11"/>
      <c r="F823" s="88"/>
      <c r="G823" s="11"/>
      <c r="H823" s="88"/>
      <c r="I823" s="11"/>
      <c r="J823" s="11"/>
      <c r="K823" s="11"/>
      <c r="L823" s="11"/>
      <c r="AQ823" s="12"/>
      <c r="AR823" s="12"/>
      <c r="AS823" s="12"/>
      <c r="AT823" s="12"/>
      <c r="AU823" s="12"/>
      <c r="AW823" s="12"/>
      <c r="AX823" s="12"/>
      <c r="AY823" s="12"/>
      <c r="AZ823" s="12"/>
      <c r="BA823" s="12"/>
    </row>
    <row r="824" spans="3:53" ht="12" x14ac:dyDescent="0.15">
      <c r="C824" s="11"/>
      <c r="D824" s="88"/>
      <c r="E824" s="11"/>
      <c r="F824" s="88"/>
      <c r="G824" s="11"/>
      <c r="H824" s="88"/>
      <c r="I824" s="11"/>
      <c r="J824" s="11"/>
      <c r="K824" s="11"/>
      <c r="L824" s="11"/>
      <c r="AQ824" s="12"/>
      <c r="AR824" s="12"/>
      <c r="AS824" s="12"/>
      <c r="AT824" s="12"/>
      <c r="AU824" s="12"/>
      <c r="AW824" s="12"/>
      <c r="AX824" s="12"/>
      <c r="AY824" s="12"/>
      <c r="AZ824" s="12"/>
      <c r="BA824" s="12"/>
    </row>
    <row r="825" spans="3:53" ht="12" x14ac:dyDescent="0.15">
      <c r="C825" s="11"/>
      <c r="D825" s="88"/>
      <c r="E825" s="11"/>
      <c r="F825" s="88"/>
      <c r="G825" s="11"/>
      <c r="H825" s="88"/>
      <c r="I825" s="11"/>
      <c r="J825" s="11"/>
      <c r="K825" s="11"/>
      <c r="L825" s="11"/>
      <c r="AQ825" s="12"/>
      <c r="AR825" s="12"/>
      <c r="AS825" s="12"/>
      <c r="AT825" s="12"/>
      <c r="AU825" s="12"/>
      <c r="AW825" s="12"/>
      <c r="AX825" s="12"/>
      <c r="AY825" s="12"/>
      <c r="AZ825" s="12"/>
      <c r="BA825" s="12"/>
    </row>
    <row r="826" spans="3:53" ht="12" x14ac:dyDescent="0.15">
      <c r="C826" s="11"/>
      <c r="D826" s="88"/>
      <c r="E826" s="11"/>
      <c r="F826" s="88"/>
      <c r="G826" s="11"/>
      <c r="H826" s="88"/>
      <c r="I826" s="11"/>
      <c r="J826" s="11"/>
      <c r="K826" s="11"/>
      <c r="L826" s="11"/>
      <c r="AQ826" s="12"/>
      <c r="AR826" s="12"/>
      <c r="AS826" s="12"/>
      <c r="AT826" s="12"/>
      <c r="AU826" s="12"/>
      <c r="AW826" s="12"/>
      <c r="AX826" s="12"/>
      <c r="AY826" s="12"/>
      <c r="AZ826" s="12"/>
      <c r="BA826" s="12"/>
    </row>
    <row r="827" spans="3:53" ht="12" x14ac:dyDescent="0.15">
      <c r="C827" s="11"/>
      <c r="D827" s="88"/>
      <c r="E827" s="11"/>
      <c r="F827" s="88"/>
      <c r="G827" s="11"/>
      <c r="H827" s="88"/>
      <c r="I827" s="11"/>
      <c r="J827" s="11"/>
      <c r="K827" s="11"/>
      <c r="L827" s="11"/>
      <c r="AQ827" s="12"/>
      <c r="AR827" s="12"/>
      <c r="AS827" s="12"/>
      <c r="AT827" s="12"/>
      <c r="AU827" s="12"/>
      <c r="AW827" s="12"/>
      <c r="AX827" s="12"/>
      <c r="AY827" s="12"/>
      <c r="AZ827" s="12"/>
      <c r="BA827" s="12"/>
    </row>
    <row r="828" spans="3:53" ht="12" x14ac:dyDescent="0.15">
      <c r="C828" s="11"/>
      <c r="D828" s="88"/>
      <c r="E828" s="11"/>
      <c r="F828" s="88"/>
      <c r="G828" s="11"/>
      <c r="H828" s="88"/>
      <c r="I828" s="11"/>
      <c r="J828" s="11"/>
      <c r="K828" s="11"/>
      <c r="L828" s="11"/>
      <c r="AQ828" s="12"/>
      <c r="AR828" s="12"/>
      <c r="AS828" s="12"/>
      <c r="AT828" s="12"/>
      <c r="AU828" s="12"/>
      <c r="AW828" s="12"/>
      <c r="AX828" s="12"/>
      <c r="AY828" s="12"/>
      <c r="AZ828" s="12"/>
      <c r="BA828" s="12"/>
    </row>
    <row r="829" spans="3:53" ht="12" x14ac:dyDescent="0.15">
      <c r="C829" s="11"/>
      <c r="D829" s="88"/>
      <c r="E829" s="11"/>
      <c r="F829" s="88"/>
      <c r="G829" s="11"/>
      <c r="H829" s="88"/>
      <c r="I829" s="11"/>
      <c r="J829" s="11"/>
      <c r="K829" s="11"/>
      <c r="L829" s="11"/>
      <c r="AQ829" s="12"/>
      <c r="AR829" s="12"/>
      <c r="AS829" s="12"/>
      <c r="AT829" s="12"/>
      <c r="AU829" s="12"/>
      <c r="AW829" s="12"/>
      <c r="AX829" s="12"/>
      <c r="AY829" s="12"/>
      <c r="AZ829" s="12"/>
      <c r="BA829" s="12"/>
    </row>
    <row r="830" spans="3:53" ht="12" x14ac:dyDescent="0.15">
      <c r="C830" s="11"/>
      <c r="D830" s="88"/>
      <c r="E830" s="11"/>
      <c r="F830" s="88"/>
      <c r="G830" s="11"/>
      <c r="H830" s="88"/>
      <c r="I830" s="11"/>
      <c r="J830" s="11"/>
      <c r="K830" s="11"/>
      <c r="L830" s="11"/>
      <c r="AQ830" s="12"/>
      <c r="AR830" s="12"/>
      <c r="AS830" s="12"/>
      <c r="AT830" s="12"/>
      <c r="AU830" s="12"/>
      <c r="AW830" s="12"/>
      <c r="AX830" s="12"/>
      <c r="AY830" s="12"/>
      <c r="AZ830" s="12"/>
      <c r="BA830" s="12"/>
    </row>
    <row r="831" spans="3:53" ht="12" x14ac:dyDescent="0.15">
      <c r="C831" s="11"/>
      <c r="D831" s="88"/>
      <c r="E831" s="11"/>
      <c r="F831" s="88"/>
      <c r="G831" s="11"/>
      <c r="H831" s="88"/>
      <c r="I831" s="11"/>
      <c r="J831" s="11"/>
      <c r="K831" s="11"/>
      <c r="L831" s="11"/>
      <c r="AQ831" s="12"/>
      <c r="AR831" s="12"/>
      <c r="AS831" s="12"/>
      <c r="AT831" s="12"/>
      <c r="AU831" s="12"/>
      <c r="AW831" s="12"/>
      <c r="AX831" s="12"/>
      <c r="AY831" s="12"/>
      <c r="AZ831" s="12"/>
      <c r="BA831" s="12"/>
    </row>
    <row r="832" spans="3:53" ht="12" x14ac:dyDescent="0.15">
      <c r="C832" s="11"/>
      <c r="D832" s="88"/>
      <c r="E832" s="11"/>
      <c r="F832" s="88"/>
      <c r="G832" s="11"/>
      <c r="H832" s="88"/>
      <c r="I832" s="11"/>
      <c r="J832" s="11"/>
      <c r="K832" s="11"/>
      <c r="L832" s="11"/>
      <c r="AQ832" s="12"/>
      <c r="AR832" s="12"/>
      <c r="AS832" s="12"/>
      <c r="AT832" s="12"/>
      <c r="AU832" s="12"/>
      <c r="AW832" s="12"/>
      <c r="AX832" s="12"/>
      <c r="AY832" s="12"/>
      <c r="AZ832" s="12"/>
      <c r="BA832" s="12"/>
    </row>
    <row r="833" spans="3:53" ht="12" x14ac:dyDescent="0.15">
      <c r="C833" s="11"/>
      <c r="D833" s="88"/>
      <c r="E833" s="11"/>
      <c r="F833" s="88"/>
      <c r="G833" s="11"/>
      <c r="H833" s="88"/>
      <c r="I833" s="11"/>
      <c r="J833" s="11"/>
      <c r="K833" s="11"/>
      <c r="L833" s="11"/>
      <c r="AQ833" s="12"/>
      <c r="AR833" s="12"/>
      <c r="AS833" s="12"/>
      <c r="AT833" s="12"/>
      <c r="AU833" s="12"/>
      <c r="AW833" s="12"/>
      <c r="AX833" s="12"/>
      <c r="AY833" s="12"/>
      <c r="AZ833" s="12"/>
      <c r="BA833" s="12"/>
    </row>
    <row r="834" spans="3:53" ht="12" x14ac:dyDescent="0.15">
      <c r="C834" s="11"/>
      <c r="D834" s="88"/>
      <c r="E834" s="11"/>
      <c r="F834" s="88"/>
      <c r="G834" s="11"/>
      <c r="H834" s="88"/>
      <c r="I834" s="11"/>
      <c r="J834" s="11"/>
      <c r="K834" s="11"/>
      <c r="L834" s="11"/>
      <c r="AQ834" s="12"/>
      <c r="AR834" s="12"/>
      <c r="AS834" s="12"/>
      <c r="AT834" s="12"/>
      <c r="AU834" s="12"/>
      <c r="AW834" s="12"/>
      <c r="AX834" s="12"/>
      <c r="AY834" s="12"/>
      <c r="AZ834" s="12"/>
      <c r="BA834" s="12"/>
    </row>
    <row r="835" spans="3:53" ht="12" x14ac:dyDescent="0.15">
      <c r="C835" s="11"/>
      <c r="D835" s="88"/>
      <c r="E835" s="11"/>
      <c r="F835" s="88"/>
      <c r="G835" s="11"/>
      <c r="H835" s="88"/>
      <c r="I835" s="11"/>
      <c r="J835" s="11"/>
      <c r="K835" s="11"/>
      <c r="L835" s="11"/>
      <c r="AQ835" s="12"/>
      <c r="AR835" s="12"/>
      <c r="AS835" s="12"/>
      <c r="AT835" s="12"/>
      <c r="AU835" s="12"/>
      <c r="AW835" s="12"/>
      <c r="AX835" s="12"/>
      <c r="AY835" s="12"/>
      <c r="AZ835" s="12"/>
      <c r="BA835" s="12"/>
    </row>
    <row r="836" spans="3:53" ht="12" x14ac:dyDescent="0.15">
      <c r="C836" s="11"/>
      <c r="D836" s="88"/>
      <c r="E836" s="11"/>
      <c r="F836" s="88"/>
      <c r="G836" s="11"/>
      <c r="H836" s="88"/>
      <c r="I836" s="11"/>
      <c r="J836" s="11"/>
      <c r="K836" s="11"/>
      <c r="L836" s="11"/>
      <c r="AQ836" s="12"/>
      <c r="AR836" s="12"/>
      <c r="AS836" s="12"/>
      <c r="AT836" s="12"/>
      <c r="AU836" s="12"/>
      <c r="AW836" s="12"/>
      <c r="AX836" s="12"/>
      <c r="AY836" s="12"/>
      <c r="AZ836" s="12"/>
      <c r="BA836" s="12"/>
    </row>
    <row r="837" spans="3:53" ht="12" x14ac:dyDescent="0.15">
      <c r="C837" s="11"/>
      <c r="D837" s="88"/>
      <c r="E837" s="11"/>
      <c r="F837" s="88"/>
      <c r="G837" s="11"/>
      <c r="H837" s="88"/>
      <c r="I837" s="11"/>
      <c r="J837" s="11"/>
      <c r="K837" s="11"/>
      <c r="L837" s="11"/>
      <c r="AQ837" s="12"/>
      <c r="AR837" s="12"/>
      <c r="AS837" s="12"/>
      <c r="AT837" s="12"/>
      <c r="AU837" s="12"/>
      <c r="AW837" s="12"/>
      <c r="AX837" s="12"/>
      <c r="AY837" s="12"/>
      <c r="AZ837" s="12"/>
      <c r="BA837" s="12"/>
    </row>
    <row r="838" spans="3:53" ht="12" x14ac:dyDescent="0.15">
      <c r="C838" s="11"/>
      <c r="D838" s="88"/>
      <c r="E838" s="11"/>
      <c r="F838" s="88"/>
      <c r="G838" s="11"/>
      <c r="H838" s="88"/>
      <c r="I838" s="11"/>
      <c r="J838" s="11"/>
      <c r="K838" s="11"/>
      <c r="L838" s="11"/>
      <c r="AQ838" s="12"/>
      <c r="AR838" s="12"/>
      <c r="AS838" s="12"/>
      <c r="AT838" s="12"/>
      <c r="AU838" s="12"/>
      <c r="AW838" s="12"/>
      <c r="AX838" s="12"/>
      <c r="AY838" s="12"/>
      <c r="AZ838" s="12"/>
      <c r="BA838" s="12"/>
    </row>
    <row r="839" spans="3:53" ht="12" x14ac:dyDescent="0.15">
      <c r="C839" s="11"/>
      <c r="D839" s="88"/>
      <c r="E839" s="11"/>
      <c r="F839" s="88"/>
      <c r="G839" s="11"/>
      <c r="H839" s="88"/>
      <c r="I839" s="11"/>
      <c r="J839" s="11"/>
      <c r="K839" s="11"/>
      <c r="L839" s="11"/>
      <c r="AQ839" s="12"/>
      <c r="AR839" s="12"/>
      <c r="AS839" s="12"/>
      <c r="AT839" s="12"/>
      <c r="AU839" s="12"/>
      <c r="AW839" s="12"/>
      <c r="AX839" s="12"/>
      <c r="AY839" s="12"/>
      <c r="AZ839" s="12"/>
      <c r="BA839" s="12"/>
    </row>
    <row r="840" spans="3:53" ht="12" x14ac:dyDescent="0.15">
      <c r="C840" s="11"/>
      <c r="D840" s="88"/>
      <c r="E840" s="11"/>
      <c r="F840" s="88"/>
      <c r="G840" s="11"/>
      <c r="H840" s="88"/>
      <c r="I840" s="11"/>
      <c r="J840" s="11"/>
      <c r="K840" s="11"/>
      <c r="L840" s="11"/>
      <c r="AQ840" s="12"/>
      <c r="AR840" s="12"/>
      <c r="AS840" s="12"/>
      <c r="AT840" s="12"/>
      <c r="AU840" s="12"/>
      <c r="AW840" s="12"/>
      <c r="AX840" s="12"/>
      <c r="AY840" s="12"/>
      <c r="AZ840" s="12"/>
      <c r="BA840" s="12"/>
    </row>
    <row r="841" spans="3:53" ht="12" x14ac:dyDescent="0.15">
      <c r="C841" s="11"/>
      <c r="D841" s="88"/>
      <c r="E841" s="11"/>
      <c r="F841" s="88"/>
      <c r="G841" s="11"/>
      <c r="H841" s="88"/>
      <c r="I841" s="11"/>
      <c r="J841" s="11"/>
      <c r="K841" s="11"/>
      <c r="L841" s="11"/>
      <c r="AQ841" s="12"/>
      <c r="AR841" s="12"/>
      <c r="AS841" s="12"/>
      <c r="AT841" s="12"/>
      <c r="AU841" s="12"/>
      <c r="AW841" s="12"/>
      <c r="AX841" s="12"/>
      <c r="AY841" s="12"/>
      <c r="AZ841" s="12"/>
      <c r="BA841" s="12"/>
    </row>
    <row r="842" spans="3:53" ht="12" x14ac:dyDescent="0.15">
      <c r="C842" s="11"/>
      <c r="D842" s="88"/>
      <c r="E842" s="11"/>
      <c r="F842" s="88"/>
      <c r="G842" s="11"/>
      <c r="H842" s="88"/>
      <c r="I842" s="11"/>
      <c r="J842" s="11"/>
      <c r="K842" s="11"/>
      <c r="L842" s="11"/>
      <c r="AQ842" s="12"/>
      <c r="AR842" s="12"/>
      <c r="AS842" s="12"/>
      <c r="AT842" s="12"/>
      <c r="AU842" s="12"/>
      <c r="AW842" s="12"/>
      <c r="AX842" s="12"/>
      <c r="AY842" s="12"/>
      <c r="AZ842" s="12"/>
      <c r="BA842" s="12"/>
    </row>
    <row r="843" spans="3:53" ht="12" x14ac:dyDescent="0.15">
      <c r="C843" s="11"/>
      <c r="D843" s="88"/>
      <c r="E843" s="11"/>
      <c r="F843" s="88"/>
      <c r="G843" s="11"/>
      <c r="H843" s="88"/>
      <c r="I843" s="11"/>
      <c r="J843" s="11"/>
      <c r="K843" s="11"/>
      <c r="L843" s="11"/>
      <c r="AQ843" s="12"/>
      <c r="AR843" s="12"/>
      <c r="AS843" s="12"/>
      <c r="AT843" s="12"/>
      <c r="AU843" s="12"/>
      <c r="AW843" s="12"/>
      <c r="AX843" s="12"/>
      <c r="AY843" s="12"/>
      <c r="AZ843" s="12"/>
      <c r="BA843" s="12"/>
    </row>
    <row r="844" spans="3:53" ht="12" x14ac:dyDescent="0.15">
      <c r="C844" s="11"/>
      <c r="D844" s="88"/>
      <c r="E844" s="11"/>
      <c r="F844" s="88"/>
      <c r="G844" s="11"/>
      <c r="H844" s="88"/>
      <c r="I844" s="11"/>
      <c r="J844" s="11"/>
      <c r="K844" s="11"/>
      <c r="L844" s="11"/>
      <c r="AQ844" s="12"/>
      <c r="AR844" s="12"/>
      <c r="AS844" s="12"/>
      <c r="AT844" s="12"/>
      <c r="AU844" s="12"/>
      <c r="AW844" s="12"/>
      <c r="AX844" s="12"/>
      <c r="AY844" s="12"/>
      <c r="AZ844" s="12"/>
      <c r="BA844" s="12"/>
    </row>
    <row r="845" spans="3:53" ht="12" x14ac:dyDescent="0.15">
      <c r="C845" s="11"/>
      <c r="D845" s="88"/>
      <c r="E845" s="11"/>
      <c r="F845" s="88"/>
      <c r="G845" s="11"/>
      <c r="H845" s="88"/>
      <c r="I845" s="11"/>
      <c r="J845" s="11"/>
      <c r="K845" s="11"/>
      <c r="L845" s="11"/>
      <c r="AQ845" s="12"/>
      <c r="AR845" s="12"/>
      <c r="AS845" s="12"/>
      <c r="AT845" s="12"/>
      <c r="AU845" s="12"/>
      <c r="AW845" s="12"/>
      <c r="AX845" s="12"/>
      <c r="AY845" s="12"/>
      <c r="AZ845" s="12"/>
      <c r="BA845" s="12"/>
    </row>
    <row r="846" spans="3:53" ht="12" x14ac:dyDescent="0.15">
      <c r="C846" s="11"/>
      <c r="D846" s="88"/>
      <c r="E846" s="11"/>
      <c r="F846" s="88"/>
      <c r="G846" s="11"/>
      <c r="H846" s="88"/>
      <c r="I846" s="11"/>
      <c r="J846" s="11"/>
      <c r="K846" s="11"/>
      <c r="L846" s="11"/>
      <c r="AQ846" s="12"/>
      <c r="AR846" s="12"/>
      <c r="AS846" s="12"/>
      <c r="AT846" s="12"/>
      <c r="AU846" s="12"/>
      <c r="AW846" s="12"/>
      <c r="AX846" s="12"/>
      <c r="AY846" s="12"/>
      <c r="AZ846" s="12"/>
      <c r="BA846" s="12"/>
    </row>
    <row r="847" spans="3:53" ht="12" x14ac:dyDescent="0.15">
      <c r="C847" s="11"/>
      <c r="D847" s="88"/>
      <c r="E847" s="11"/>
      <c r="F847" s="88"/>
      <c r="G847" s="11"/>
      <c r="H847" s="88"/>
      <c r="I847" s="11"/>
      <c r="J847" s="11"/>
      <c r="K847" s="11"/>
      <c r="L847" s="11"/>
      <c r="AQ847" s="12"/>
      <c r="AR847" s="12"/>
      <c r="AS847" s="12"/>
      <c r="AT847" s="12"/>
      <c r="AU847" s="12"/>
      <c r="AW847" s="12"/>
      <c r="AX847" s="12"/>
      <c r="AY847" s="12"/>
      <c r="AZ847" s="12"/>
      <c r="BA847" s="12"/>
    </row>
    <row r="848" spans="3:53" ht="12" x14ac:dyDescent="0.15">
      <c r="C848" s="11"/>
      <c r="D848" s="88"/>
      <c r="E848" s="11"/>
      <c r="F848" s="88"/>
      <c r="G848" s="11"/>
      <c r="H848" s="88"/>
      <c r="I848" s="11"/>
      <c r="J848" s="11"/>
      <c r="K848" s="11"/>
      <c r="L848" s="11"/>
      <c r="AQ848" s="12"/>
      <c r="AR848" s="12"/>
      <c r="AS848" s="12"/>
      <c r="AT848" s="12"/>
      <c r="AU848" s="12"/>
      <c r="AW848" s="12"/>
      <c r="AX848" s="12"/>
      <c r="AY848" s="12"/>
      <c r="AZ848" s="12"/>
      <c r="BA848" s="12"/>
    </row>
    <row r="849" spans="3:53" ht="12" x14ac:dyDescent="0.15">
      <c r="C849" s="11"/>
      <c r="D849" s="88"/>
      <c r="E849" s="11"/>
      <c r="F849" s="88"/>
      <c r="G849" s="11"/>
      <c r="H849" s="88"/>
      <c r="I849" s="11"/>
      <c r="J849" s="11"/>
      <c r="K849" s="11"/>
      <c r="L849" s="11"/>
      <c r="AQ849" s="12"/>
      <c r="AR849" s="12"/>
      <c r="AS849" s="12"/>
      <c r="AT849" s="12"/>
      <c r="AU849" s="12"/>
      <c r="AW849" s="12"/>
      <c r="AX849" s="12"/>
      <c r="AY849" s="12"/>
      <c r="AZ849" s="12"/>
      <c r="BA849" s="12"/>
    </row>
    <row r="850" spans="3:53" ht="12" x14ac:dyDescent="0.15">
      <c r="C850" s="11"/>
      <c r="D850" s="88"/>
      <c r="E850" s="11"/>
      <c r="F850" s="88"/>
      <c r="G850" s="11"/>
      <c r="H850" s="88"/>
      <c r="I850" s="11"/>
      <c r="J850" s="11"/>
      <c r="K850" s="11"/>
      <c r="L850" s="11"/>
      <c r="AQ850" s="12"/>
      <c r="AR850" s="12"/>
      <c r="AS850" s="12"/>
      <c r="AT850" s="12"/>
      <c r="AU850" s="12"/>
      <c r="AW850" s="12"/>
      <c r="AX850" s="12"/>
      <c r="AY850" s="12"/>
      <c r="AZ850" s="12"/>
      <c r="BA850" s="12"/>
    </row>
    <row r="851" spans="3:53" ht="12" x14ac:dyDescent="0.15">
      <c r="C851" s="11"/>
      <c r="D851" s="88"/>
      <c r="E851" s="11"/>
      <c r="F851" s="88"/>
      <c r="G851" s="11"/>
      <c r="H851" s="88"/>
      <c r="I851" s="11"/>
      <c r="J851" s="11"/>
      <c r="K851" s="11"/>
      <c r="L851" s="11"/>
      <c r="AQ851" s="12"/>
      <c r="AR851" s="12"/>
      <c r="AS851" s="12"/>
      <c r="AT851" s="12"/>
      <c r="AU851" s="12"/>
      <c r="AW851" s="12"/>
      <c r="AX851" s="12"/>
      <c r="AY851" s="12"/>
      <c r="AZ851" s="12"/>
      <c r="BA851" s="12"/>
    </row>
    <row r="852" spans="3:53" ht="12" x14ac:dyDescent="0.15">
      <c r="C852" s="11"/>
      <c r="D852" s="88"/>
      <c r="E852" s="11"/>
      <c r="F852" s="88"/>
      <c r="G852" s="11"/>
      <c r="H852" s="88"/>
      <c r="I852" s="11"/>
      <c r="J852" s="11"/>
      <c r="K852" s="11"/>
      <c r="L852" s="11"/>
      <c r="AQ852" s="12"/>
      <c r="AR852" s="12"/>
      <c r="AS852" s="12"/>
      <c r="AT852" s="12"/>
      <c r="AU852" s="12"/>
      <c r="AW852" s="12"/>
      <c r="AX852" s="12"/>
      <c r="AY852" s="12"/>
      <c r="AZ852" s="12"/>
      <c r="BA852" s="12"/>
    </row>
    <row r="853" spans="3:53" ht="12" x14ac:dyDescent="0.15">
      <c r="C853" s="11"/>
      <c r="D853" s="88"/>
      <c r="E853" s="11"/>
      <c r="F853" s="88"/>
      <c r="G853" s="11"/>
      <c r="H853" s="88"/>
      <c r="I853" s="11"/>
      <c r="J853" s="11"/>
      <c r="K853" s="11"/>
      <c r="L853" s="11"/>
      <c r="AQ853" s="12"/>
      <c r="AR853" s="12"/>
      <c r="AS853" s="12"/>
      <c r="AT853" s="12"/>
      <c r="AU853" s="12"/>
      <c r="AW853" s="12"/>
      <c r="AX853" s="12"/>
      <c r="AY853" s="12"/>
      <c r="AZ853" s="12"/>
      <c r="BA853" s="12"/>
    </row>
    <row r="854" spans="3:53" ht="12" x14ac:dyDescent="0.15">
      <c r="C854" s="11"/>
      <c r="D854" s="88"/>
      <c r="E854" s="11"/>
      <c r="F854" s="88"/>
      <c r="G854" s="11"/>
      <c r="H854" s="88"/>
      <c r="I854" s="11"/>
      <c r="J854" s="11"/>
      <c r="K854" s="11"/>
      <c r="L854" s="11"/>
      <c r="AQ854" s="12"/>
      <c r="AR854" s="12"/>
      <c r="AS854" s="12"/>
      <c r="AT854" s="12"/>
      <c r="AU854" s="12"/>
      <c r="AW854" s="12"/>
      <c r="AX854" s="12"/>
      <c r="AY854" s="12"/>
      <c r="AZ854" s="12"/>
      <c r="BA854" s="12"/>
    </row>
    <row r="855" spans="3:53" ht="12" x14ac:dyDescent="0.15">
      <c r="C855" s="11"/>
      <c r="D855" s="88"/>
      <c r="E855" s="11"/>
      <c r="F855" s="88"/>
      <c r="G855" s="11"/>
      <c r="H855" s="88"/>
      <c r="I855" s="11"/>
      <c r="J855" s="11"/>
      <c r="K855" s="11"/>
      <c r="L855" s="11"/>
      <c r="AQ855" s="12"/>
      <c r="AR855" s="12"/>
      <c r="AS855" s="12"/>
      <c r="AT855" s="12"/>
      <c r="AU855" s="12"/>
      <c r="AW855" s="12"/>
      <c r="AX855" s="12"/>
      <c r="AY855" s="12"/>
      <c r="AZ855" s="12"/>
      <c r="BA855" s="12"/>
    </row>
    <row r="856" spans="3:53" ht="12" x14ac:dyDescent="0.15">
      <c r="C856" s="11"/>
      <c r="D856" s="88"/>
      <c r="E856" s="11"/>
      <c r="F856" s="88"/>
      <c r="G856" s="11"/>
      <c r="H856" s="88"/>
      <c r="I856" s="11"/>
      <c r="J856" s="11"/>
      <c r="K856" s="11"/>
      <c r="L856" s="11"/>
      <c r="AQ856" s="12"/>
      <c r="AR856" s="12"/>
      <c r="AS856" s="12"/>
      <c r="AT856" s="12"/>
      <c r="AU856" s="12"/>
      <c r="AW856" s="12"/>
      <c r="AX856" s="12"/>
      <c r="AY856" s="12"/>
      <c r="AZ856" s="12"/>
      <c r="BA856" s="12"/>
    </row>
    <row r="857" spans="3:53" ht="12" x14ac:dyDescent="0.15">
      <c r="C857" s="11"/>
      <c r="D857" s="88"/>
      <c r="E857" s="11"/>
      <c r="F857" s="88"/>
      <c r="G857" s="11"/>
      <c r="H857" s="88"/>
      <c r="I857" s="11"/>
      <c r="J857" s="11"/>
      <c r="K857" s="11"/>
      <c r="L857" s="11"/>
      <c r="AQ857" s="12"/>
      <c r="AR857" s="12"/>
      <c r="AS857" s="12"/>
      <c r="AT857" s="12"/>
      <c r="AU857" s="12"/>
      <c r="AW857" s="12"/>
      <c r="AX857" s="12"/>
      <c r="AY857" s="12"/>
      <c r="AZ857" s="12"/>
      <c r="BA857" s="12"/>
    </row>
    <row r="858" spans="3:53" ht="12" x14ac:dyDescent="0.15">
      <c r="C858" s="11"/>
      <c r="D858" s="88"/>
      <c r="E858" s="11"/>
      <c r="F858" s="88"/>
      <c r="G858" s="11"/>
      <c r="H858" s="88"/>
      <c r="I858" s="11"/>
      <c r="J858" s="11"/>
      <c r="K858" s="11"/>
      <c r="L858" s="11"/>
      <c r="AQ858" s="12"/>
      <c r="AR858" s="12"/>
      <c r="AS858" s="12"/>
      <c r="AT858" s="12"/>
      <c r="AU858" s="12"/>
      <c r="AW858" s="12"/>
      <c r="AX858" s="12"/>
      <c r="AY858" s="12"/>
      <c r="AZ858" s="12"/>
      <c r="BA858" s="12"/>
    </row>
    <row r="859" spans="3:53" ht="12" x14ac:dyDescent="0.15">
      <c r="C859" s="11"/>
      <c r="D859" s="88"/>
      <c r="E859" s="11"/>
      <c r="F859" s="88"/>
      <c r="G859" s="11"/>
      <c r="H859" s="88"/>
      <c r="I859" s="11"/>
      <c r="J859" s="11"/>
      <c r="K859" s="11"/>
      <c r="L859" s="11"/>
      <c r="AQ859" s="12"/>
      <c r="AR859" s="12"/>
      <c r="AS859" s="12"/>
      <c r="AT859" s="12"/>
      <c r="AU859" s="12"/>
      <c r="AW859" s="12"/>
      <c r="AX859" s="12"/>
      <c r="AY859" s="12"/>
      <c r="AZ859" s="12"/>
      <c r="BA859" s="12"/>
    </row>
    <row r="860" spans="3:53" ht="12" x14ac:dyDescent="0.15">
      <c r="C860" s="11"/>
      <c r="D860" s="88"/>
      <c r="E860" s="11"/>
      <c r="F860" s="88"/>
      <c r="G860" s="11"/>
      <c r="H860" s="88"/>
      <c r="I860" s="11"/>
      <c r="J860" s="11"/>
      <c r="K860" s="11"/>
      <c r="L860" s="11"/>
      <c r="AQ860" s="12"/>
      <c r="AR860" s="12"/>
      <c r="AS860" s="12"/>
      <c r="AT860" s="12"/>
      <c r="AU860" s="12"/>
      <c r="AW860" s="12"/>
      <c r="AX860" s="12"/>
      <c r="AY860" s="12"/>
      <c r="AZ860" s="12"/>
      <c r="BA860" s="12"/>
    </row>
    <row r="861" spans="3:53" ht="12" x14ac:dyDescent="0.15">
      <c r="C861" s="11"/>
      <c r="D861" s="88"/>
      <c r="E861" s="11"/>
      <c r="F861" s="88"/>
      <c r="G861" s="11"/>
      <c r="H861" s="88"/>
      <c r="I861" s="11"/>
      <c r="J861" s="11"/>
      <c r="K861" s="11"/>
      <c r="L861" s="11"/>
      <c r="AQ861" s="12"/>
      <c r="AR861" s="12"/>
      <c r="AS861" s="12"/>
      <c r="AT861" s="12"/>
      <c r="AU861" s="12"/>
      <c r="AW861" s="12"/>
      <c r="AX861" s="12"/>
      <c r="AY861" s="12"/>
      <c r="AZ861" s="12"/>
      <c r="BA861" s="12"/>
    </row>
    <row r="862" spans="3:53" ht="12" x14ac:dyDescent="0.15">
      <c r="C862" s="11"/>
      <c r="D862" s="88"/>
      <c r="E862" s="11"/>
      <c r="F862" s="88"/>
      <c r="G862" s="11"/>
      <c r="H862" s="88"/>
      <c r="I862" s="11"/>
      <c r="J862" s="11"/>
      <c r="K862" s="11"/>
      <c r="L862" s="11"/>
      <c r="AQ862" s="12"/>
      <c r="AR862" s="12"/>
      <c r="AS862" s="12"/>
      <c r="AT862" s="12"/>
      <c r="AU862" s="12"/>
      <c r="AW862" s="12"/>
      <c r="AX862" s="12"/>
      <c r="AY862" s="12"/>
      <c r="AZ862" s="12"/>
      <c r="BA862" s="12"/>
    </row>
    <row r="863" spans="3:53" ht="12" x14ac:dyDescent="0.15">
      <c r="C863" s="11"/>
      <c r="D863" s="88"/>
      <c r="E863" s="11"/>
      <c r="F863" s="88"/>
      <c r="G863" s="11"/>
      <c r="H863" s="88"/>
      <c r="I863" s="11"/>
      <c r="J863" s="11"/>
      <c r="K863" s="11"/>
      <c r="L863" s="11"/>
      <c r="AQ863" s="12"/>
      <c r="AR863" s="12"/>
      <c r="AS863" s="12"/>
      <c r="AT863" s="12"/>
      <c r="AU863" s="12"/>
      <c r="AW863" s="12"/>
      <c r="AX863" s="12"/>
      <c r="AY863" s="12"/>
      <c r="AZ863" s="12"/>
      <c r="BA863" s="12"/>
    </row>
    <row r="864" spans="3:53" ht="12" x14ac:dyDescent="0.15">
      <c r="C864" s="11"/>
      <c r="D864" s="88"/>
      <c r="E864" s="11"/>
      <c r="F864" s="88"/>
      <c r="G864" s="11"/>
      <c r="H864" s="88"/>
      <c r="I864" s="11"/>
      <c r="J864" s="11"/>
      <c r="K864" s="11"/>
      <c r="L864" s="11"/>
      <c r="AQ864" s="12"/>
      <c r="AR864" s="12"/>
      <c r="AS864" s="12"/>
      <c r="AT864" s="12"/>
      <c r="AU864" s="12"/>
      <c r="AW864" s="12"/>
      <c r="AX864" s="12"/>
      <c r="AY864" s="12"/>
      <c r="AZ864" s="12"/>
      <c r="BA864" s="12"/>
    </row>
    <row r="865" spans="3:53" ht="12" x14ac:dyDescent="0.15">
      <c r="C865" s="11"/>
      <c r="D865" s="88"/>
      <c r="E865" s="11"/>
      <c r="F865" s="88"/>
      <c r="G865" s="11"/>
      <c r="H865" s="88"/>
      <c r="I865" s="11"/>
      <c r="J865" s="11"/>
      <c r="K865" s="11"/>
      <c r="L865" s="11"/>
      <c r="AQ865" s="12"/>
      <c r="AR865" s="12"/>
      <c r="AS865" s="12"/>
      <c r="AT865" s="12"/>
      <c r="AU865" s="12"/>
      <c r="AW865" s="12"/>
      <c r="AX865" s="12"/>
      <c r="AY865" s="12"/>
      <c r="AZ865" s="12"/>
      <c r="BA865" s="12"/>
    </row>
    <row r="866" spans="3:53" ht="12" x14ac:dyDescent="0.15">
      <c r="C866" s="11"/>
      <c r="D866" s="88"/>
      <c r="E866" s="11"/>
      <c r="F866" s="88"/>
      <c r="G866" s="11"/>
      <c r="H866" s="88"/>
      <c r="I866" s="11"/>
      <c r="J866" s="11"/>
      <c r="K866" s="11"/>
      <c r="L866" s="11"/>
      <c r="AQ866" s="12"/>
      <c r="AR866" s="12"/>
      <c r="AS866" s="12"/>
      <c r="AT866" s="12"/>
      <c r="AU866" s="12"/>
      <c r="AW866" s="12"/>
      <c r="AX866" s="12"/>
      <c r="AY866" s="12"/>
      <c r="AZ866" s="12"/>
      <c r="BA866" s="12"/>
    </row>
    <row r="867" spans="3:53" ht="12" x14ac:dyDescent="0.15">
      <c r="C867" s="11"/>
      <c r="D867" s="88"/>
      <c r="E867" s="11"/>
      <c r="F867" s="88"/>
      <c r="G867" s="11"/>
      <c r="H867" s="88"/>
      <c r="I867" s="11"/>
      <c r="J867" s="11"/>
      <c r="K867" s="11"/>
      <c r="L867" s="11"/>
      <c r="AQ867" s="12"/>
      <c r="AR867" s="12"/>
      <c r="AS867" s="12"/>
      <c r="AT867" s="12"/>
      <c r="AU867" s="12"/>
      <c r="AW867" s="12"/>
      <c r="AX867" s="12"/>
      <c r="AY867" s="12"/>
      <c r="AZ867" s="12"/>
      <c r="BA867" s="12"/>
    </row>
    <row r="868" spans="3:53" ht="12" x14ac:dyDescent="0.15">
      <c r="C868" s="11"/>
      <c r="D868" s="88"/>
      <c r="E868" s="11"/>
      <c r="F868" s="88"/>
      <c r="G868" s="11"/>
      <c r="H868" s="88"/>
      <c r="I868" s="11"/>
      <c r="J868" s="11"/>
      <c r="K868" s="11"/>
      <c r="L868" s="11"/>
      <c r="AQ868" s="12"/>
      <c r="AR868" s="12"/>
      <c r="AS868" s="12"/>
      <c r="AT868" s="12"/>
      <c r="AU868" s="12"/>
      <c r="AW868" s="12"/>
      <c r="AX868" s="12"/>
      <c r="AY868" s="12"/>
      <c r="AZ868" s="12"/>
      <c r="BA868" s="12"/>
    </row>
    <row r="869" spans="3:53" ht="12" x14ac:dyDescent="0.15">
      <c r="C869" s="11"/>
      <c r="D869" s="88"/>
      <c r="E869" s="11"/>
      <c r="F869" s="88"/>
      <c r="G869" s="11"/>
      <c r="H869" s="88"/>
      <c r="I869" s="11"/>
      <c r="J869" s="11"/>
      <c r="K869" s="11"/>
      <c r="L869" s="11"/>
      <c r="AQ869" s="12"/>
      <c r="AR869" s="12"/>
      <c r="AS869" s="12"/>
      <c r="AT869" s="12"/>
      <c r="AU869" s="12"/>
      <c r="AW869" s="12"/>
      <c r="AX869" s="12"/>
      <c r="AY869" s="12"/>
      <c r="AZ869" s="12"/>
      <c r="BA869" s="12"/>
    </row>
    <row r="870" spans="3:53" ht="12" x14ac:dyDescent="0.15">
      <c r="C870" s="11"/>
      <c r="D870" s="88"/>
      <c r="E870" s="11"/>
      <c r="F870" s="88"/>
      <c r="G870" s="11"/>
      <c r="H870" s="88"/>
      <c r="I870" s="11"/>
      <c r="J870" s="11"/>
      <c r="K870" s="11"/>
      <c r="L870" s="11"/>
      <c r="AQ870" s="12"/>
      <c r="AR870" s="12"/>
      <c r="AS870" s="12"/>
      <c r="AT870" s="12"/>
      <c r="AU870" s="12"/>
      <c r="AW870" s="12"/>
      <c r="AX870" s="12"/>
      <c r="AY870" s="12"/>
      <c r="AZ870" s="12"/>
      <c r="BA870" s="12"/>
    </row>
    <row r="871" spans="3:53" ht="12" x14ac:dyDescent="0.15">
      <c r="C871" s="11"/>
      <c r="D871" s="88"/>
      <c r="E871" s="11"/>
      <c r="F871" s="88"/>
      <c r="G871" s="11"/>
      <c r="H871" s="88"/>
      <c r="I871" s="11"/>
      <c r="J871" s="11"/>
      <c r="K871" s="11"/>
      <c r="L871" s="11"/>
      <c r="AQ871" s="12"/>
      <c r="AR871" s="12"/>
      <c r="AS871" s="12"/>
      <c r="AT871" s="12"/>
      <c r="AU871" s="12"/>
      <c r="AW871" s="12"/>
      <c r="AX871" s="12"/>
      <c r="AY871" s="12"/>
      <c r="AZ871" s="12"/>
      <c r="BA871" s="12"/>
    </row>
    <row r="872" spans="3:53" ht="12" x14ac:dyDescent="0.15">
      <c r="C872" s="11"/>
      <c r="D872" s="88"/>
      <c r="E872" s="11"/>
      <c r="F872" s="88"/>
      <c r="G872" s="11"/>
      <c r="H872" s="88"/>
      <c r="I872" s="11"/>
      <c r="J872" s="11"/>
      <c r="K872" s="11"/>
      <c r="L872" s="11"/>
      <c r="AQ872" s="12"/>
      <c r="AR872" s="12"/>
      <c r="AS872" s="12"/>
      <c r="AT872" s="12"/>
      <c r="AU872" s="12"/>
      <c r="AW872" s="12"/>
      <c r="AX872" s="12"/>
      <c r="AY872" s="12"/>
      <c r="AZ872" s="12"/>
      <c r="BA872" s="12"/>
    </row>
    <row r="873" spans="3:53" ht="12" x14ac:dyDescent="0.15">
      <c r="C873" s="11"/>
      <c r="D873" s="88"/>
      <c r="E873" s="11"/>
      <c r="F873" s="88"/>
      <c r="G873" s="11"/>
      <c r="H873" s="88"/>
      <c r="I873" s="11"/>
      <c r="J873" s="11"/>
      <c r="K873" s="11"/>
      <c r="L873" s="11"/>
      <c r="AQ873" s="12"/>
      <c r="AR873" s="12"/>
      <c r="AS873" s="12"/>
      <c r="AT873" s="12"/>
      <c r="AU873" s="12"/>
      <c r="AW873" s="12"/>
      <c r="AX873" s="12"/>
      <c r="AY873" s="12"/>
      <c r="AZ873" s="12"/>
      <c r="BA873" s="12"/>
    </row>
    <row r="874" spans="3:53" ht="12" x14ac:dyDescent="0.15">
      <c r="C874" s="11"/>
      <c r="D874" s="88"/>
      <c r="E874" s="11"/>
      <c r="F874" s="88"/>
      <c r="G874" s="11"/>
      <c r="H874" s="88"/>
      <c r="I874" s="11"/>
      <c r="J874" s="11"/>
      <c r="K874" s="11"/>
      <c r="L874" s="11"/>
      <c r="AQ874" s="12"/>
      <c r="AR874" s="12"/>
      <c r="AS874" s="12"/>
      <c r="AT874" s="12"/>
      <c r="AU874" s="12"/>
      <c r="AW874" s="12"/>
      <c r="AX874" s="12"/>
      <c r="AY874" s="12"/>
      <c r="AZ874" s="12"/>
      <c r="BA874" s="12"/>
    </row>
    <row r="875" spans="3:53" ht="12" x14ac:dyDescent="0.15">
      <c r="C875" s="11"/>
      <c r="D875" s="88"/>
      <c r="E875" s="11"/>
      <c r="F875" s="88"/>
      <c r="G875" s="11"/>
      <c r="H875" s="88"/>
      <c r="I875" s="11"/>
      <c r="J875" s="11"/>
      <c r="K875" s="11"/>
      <c r="L875" s="11"/>
      <c r="AQ875" s="12"/>
      <c r="AR875" s="12"/>
      <c r="AS875" s="12"/>
      <c r="AT875" s="12"/>
      <c r="AU875" s="12"/>
      <c r="AW875" s="12"/>
      <c r="AX875" s="12"/>
      <c r="AY875" s="12"/>
      <c r="AZ875" s="12"/>
      <c r="BA875" s="12"/>
    </row>
    <row r="876" spans="3:53" ht="12" x14ac:dyDescent="0.15">
      <c r="C876" s="11"/>
      <c r="D876" s="88"/>
      <c r="E876" s="11"/>
      <c r="F876" s="88"/>
      <c r="G876" s="11"/>
      <c r="H876" s="88"/>
      <c r="I876" s="11"/>
      <c r="J876" s="11"/>
      <c r="K876" s="11"/>
      <c r="L876" s="11"/>
      <c r="AQ876" s="12"/>
      <c r="AR876" s="12"/>
      <c r="AS876" s="12"/>
      <c r="AT876" s="12"/>
      <c r="AU876" s="12"/>
      <c r="AW876" s="12"/>
      <c r="AX876" s="12"/>
      <c r="AY876" s="12"/>
      <c r="AZ876" s="12"/>
      <c r="BA876" s="12"/>
    </row>
    <row r="877" spans="3:53" ht="12" x14ac:dyDescent="0.15">
      <c r="C877" s="11"/>
      <c r="D877" s="88"/>
      <c r="E877" s="11"/>
      <c r="F877" s="88"/>
      <c r="G877" s="11"/>
      <c r="H877" s="88"/>
      <c r="I877" s="11"/>
      <c r="J877" s="11"/>
      <c r="K877" s="11"/>
      <c r="L877" s="11"/>
      <c r="AQ877" s="12"/>
      <c r="AR877" s="12"/>
      <c r="AS877" s="12"/>
      <c r="AT877" s="12"/>
      <c r="AU877" s="12"/>
      <c r="AW877" s="12"/>
      <c r="AX877" s="12"/>
      <c r="AY877" s="12"/>
      <c r="AZ877" s="12"/>
      <c r="BA877" s="12"/>
    </row>
    <row r="878" spans="3:53" ht="12" x14ac:dyDescent="0.15">
      <c r="C878" s="11"/>
      <c r="D878" s="88"/>
      <c r="E878" s="11"/>
      <c r="F878" s="88"/>
      <c r="G878" s="11"/>
      <c r="H878" s="88"/>
      <c r="I878" s="11"/>
      <c r="J878" s="11"/>
      <c r="K878" s="11"/>
      <c r="L878" s="11"/>
      <c r="AQ878" s="12"/>
      <c r="AR878" s="12"/>
      <c r="AS878" s="12"/>
      <c r="AT878" s="12"/>
      <c r="AU878" s="12"/>
      <c r="AW878" s="12"/>
      <c r="AX878" s="12"/>
      <c r="AY878" s="12"/>
      <c r="AZ878" s="12"/>
      <c r="BA878" s="12"/>
    </row>
    <row r="879" spans="3:53" ht="12" x14ac:dyDescent="0.15">
      <c r="C879" s="11"/>
      <c r="D879" s="88"/>
      <c r="E879" s="11"/>
      <c r="F879" s="88"/>
      <c r="G879" s="11"/>
      <c r="H879" s="88"/>
      <c r="I879" s="11"/>
      <c r="J879" s="11"/>
      <c r="K879" s="11"/>
      <c r="L879" s="11"/>
      <c r="AQ879" s="12"/>
      <c r="AR879" s="12"/>
      <c r="AS879" s="12"/>
      <c r="AT879" s="12"/>
      <c r="AU879" s="12"/>
      <c r="AW879" s="12"/>
      <c r="AX879" s="12"/>
      <c r="AY879" s="12"/>
      <c r="AZ879" s="12"/>
      <c r="BA879" s="12"/>
    </row>
    <row r="880" spans="3:53" ht="12" x14ac:dyDescent="0.15">
      <c r="C880" s="11"/>
      <c r="D880" s="88"/>
      <c r="E880" s="11"/>
      <c r="F880" s="88"/>
      <c r="G880" s="11"/>
      <c r="H880" s="88"/>
      <c r="I880" s="11"/>
      <c r="J880" s="11"/>
      <c r="K880" s="11"/>
      <c r="L880" s="11"/>
      <c r="AQ880" s="12"/>
      <c r="AR880" s="12"/>
      <c r="AS880" s="12"/>
      <c r="AT880" s="12"/>
      <c r="AU880" s="12"/>
      <c r="AW880" s="12"/>
      <c r="AX880" s="12"/>
      <c r="AY880" s="12"/>
      <c r="AZ880" s="12"/>
      <c r="BA880" s="12"/>
    </row>
    <row r="881" spans="3:53" ht="12" x14ac:dyDescent="0.15">
      <c r="C881" s="11"/>
      <c r="D881" s="88"/>
      <c r="E881" s="11"/>
      <c r="F881" s="88"/>
      <c r="G881" s="11"/>
      <c r="H881" s="88"/>
      <c r="I881" s="11"/>
      <c r="J881" s="11"/>
      <c r="K881" s="11"/>
      <c r="L881" s="11"/>
      <c r="AQ881" s="12"/>
      <c r="AR881" s="12"/>
      <c r="AS881" s="12"/>
      <c r="AT881" s="12"/>
      <c r="AU881" s="12"/>
      <c r="AW881" s="12"/>
      <c r="AX881" s="12"/>
      <c r="AY881" s="12"/>
      <c r="AZ881" s="12"/>
      <c r="BA881" s="12"/>
    </row>
    <row r="882" spans="3:53" ht="12" x14ac:dyDescent="0.15">
      <c r="C882" s="11"/>
      <c r="D882" s="88"/>
      <c r="E882" s="11"/>
      <c r="F882" s="88"/>
      <c r="G882" s="11"/>
      <c r="H882" s="88"/>
      <c r="I882" s="11"/>
      <c r="J882" s="11"/>
      <c r="K882" s="11"/>
      <c r="L882" s="11"/>
      <c r="AQ882" s="12"/>
      <c r="AR882" s="12"/>
      <c r="AS882" s="12"/>
      <c r="AT882" s="12"/>
      <c r="AU882" s="12"/>
      <c r="AW882" s="12"/>
      <c r="AX882" s="12"/>
      <c r="AY882" s="12"/>
      <c r="AZ882" s="12"/>
      <c r="BA882" s="12"/>
    </row>
    <row r="883" spans="3:53" ht="12" x14ac:dyDescent="0.15">
      <c r="C883" s="11"/>
      <c r="D883" s="88"/>
      <c r="E883" s="11"/>
      <c r="F883" s="88"/>
      <c r="G883" s="11"/>
      <c r="H883" s="88"/>
      <c r="I883" s="11"/>
      <c r="J883" s="11"/>
      <c r="K883" s="11"/>
      <c r="L883" s="11"/>
      <c r="AQ883" s="12"/>
      <c r="AR883" s="12"/>
      <c r="AS883" s="12"/>
      <c r="AT883" s="12"/>
      <c r="AU883" s="12"/>
      <c r="AW883" s="12"/>
      <c r="AX883" s="12"/>
      <c r="AY883" s="12"/>
      <c r="AZ883" s="12"/>
      <c r="BA883" s="12"/>
    </row>
    <row r="884" spans="3:53" ht="12" x14ac:dyDescent="0.15">
      <c r="C884" s="11"/>
      <c r="D884" s="88"/>
      <c r="E884" s="11"/>
      <c r="F884" s="88"/>
      <c r="G884" s="11"/>
      <c r="H884" s="88"/>
      <c r="I884" s="11"/>
      <c r="J884" s="11"/>
      <c r="K884" s="11"/>
      <c r="L884" s="11"/>
      <c r="AQ884" s="12"/>
      <c r="AR884" s="12"/>
      <c r="AS884" s="12"/>
      <c r="AT884" s="12"/>
      <c r="AU884" s="12"/>
      <c r="AW884" s="12"/>
      <c r="AX884" s="12"/>
      <c r="AY884" s="12"/>
      <c r="AZ884" s="12"/>
      <c r="BA884" s="12"/>
    </row>
    <row r="885" spans="3:53" ht="12" x14ac:dyDescent="0.15">
      <c r="C885" s="11"/>
      <c r="D885" s="88"/>
      <c r="E885" s="11"/>
      <c r="F885" s="88"/>
      <c r="G885" s="11"/>
      <c r="H885" s="88"/>
      <c r="I885" s="11"/>
      <c r="J885" s="11"/>
      <c r="K885" s="11"/>
      <c r="L885" s="11"/>
      <c r="AQ885" s="12"/>
      <c r="AR885" s="12"/>
      <c r="AS885" s="12"/>
      <c r="AT885" s="12"/>
      <c r="AU885" s="12"/>
      <c r="AW885" s="12"/>
      <c r="AX885" s="12"/>
      <c r="AY885" s="12"/>
      <c r="AZ885" s="12"/>
      <c r="BA885" s="12"/>
    </row>
    <row r="886" spans="3:53" ht="12" x14ac:dyDescent="0.15">
      <c r="C886" s="11"/>
      <c r="D886" s="88"/>
      <c r="E886" s="11"/>
      <c r="F886" s="88"/>
      <c r="G886" s="11"/>
      <c r="H886" s="88"/>
      <c r="I886" s="11"/>
      <c r="J886" s="11"/>
      <c r="K886" s="11"/>
      <c r="L886" s="11"/>
      <c r="AQ886" s="12"/>
      <c r="AR886" s="12"/>
      <c r="AS886" s="12"/>
      <c r="AT886" s="12"/>
      <c r="AU886" s="12"/>
      <c r="AW886" s="12"/>
      <c r="AX886" s="12"/>
      <c r="AY886" s="12"/>
      <c r="AZ886" s="12"/>
      <c r="BA886" s="12"/>
    </row>
    <row r="887" spans="3:53" ht="12" x14ac:dyDescent="0.15">
      <c r="C887" s="11"/>
      <c r="D887" s="88"/>
      <c r="E887" s="11"/>
      <c r="F887" s="88"/>
      <c r="G887" s="11"/>
      <c r="H887" s="88"/>
      <c r="I887" s="11"/>
      <c r="J887" s="11"/>
      <c r="K887" s="11"/>
      <c r="L887" s="11"/>
      <c r="AQ887" s="12"/>
      <c r="AR887" s="12"/>
      <c r="AS887" s="12"/>
      <c r="AT887" s="12"/>
      <c r="AU887" s="12"/>
      <c r="AW887" s="12"/>
      <c r="AX887" s="12"/>
      <c r="AY887" s="12"/>
      <c r="AZ887" s="12"/>
      <c r="BA887" s="12"/>
    </row>
    <row r="888" spans="3:53" ht="12" x14ac:dyDescent="0.15">
      <c r="C888" s="11"/>
      <c r="D888" s="88"/>
      <c r="E888" s="11"/>
      <c r="F888" s="88"/>
      <c r="G888" s="11"/>
      <c r="H888" s="88"/>
      <c r="I888" s="11"/>
      <c r="J888" s="11"/>
      <c r="K888" s="11"/>
      <c r="L888" s="11"/>
      <c r="AQ888" s="12"/>
      <c r="AR888" s="12"/>
      <c r="AS888" s="12"/>
      <c r="AT888" s="12"/>
      <c r="AU888" s="12"/>
      <c r="AW888" s="12"/>
      <c r="AX888" s="12"/>
      <c r="AY888" s="12"/>
      <c r="AZ888" s="12"/>
      <c r="BA888" s="12"/>
    </row>
    <row r="889" spans="3:53" ht="12" x14ac:dyDescent="0.15">
      <c r="C889" s="11"/>
      <c r="D889" s="88"/>
      <c r="E889" s="11"/>
      <c r="F889" s="88"/>
      <c r="G889" s="11"/>
      <c r="H889" s="88"/>
      <c r="I889" s="11"/>
      <c r="J889" s="11"/>
      <c r="K889" s="11"/>
      <c r="L889" s="11"/>
      <c r="AQ889" s="12"/>
      <c r="AR889" s="12"/>
      <c r="AS889" s="12"/>
      <c r="AT889" s="12"/>
      <c r="AU889" s="12"/>
      <c r="AW889" s="12"/>
      <c r="AX889" s="12"/>
      <c r="AY889" s="12"/>
      <c r="AZ889" s="12"/>
      <c r="BA889" s="12"/>
    </row>
    <row r="890" spans="3:53" ht="12" x14ac:dyDescent="0.15">
      <c r="C890" s="11"/>
      <c r="D890" s="88"/>
      <c r="E890" s="11"/>
      <c r="F890" s="88"/>
      <c r="G890" s="11"/>
      <c r="H890" s="88"/>
      <c r="I890" s="11"/>
      <c r="J890" s="11"/>
      <c r="K890" s="11"/>
      <c r="L890" s="11"/>
      <c r="AQ890" s="12"/>
      <c r="AR890" s="12"/>
      <c r="AS890" s="12"/>
      <c r="AT890" s="12"/>
      <c r="AU890" s="12"/>
      <c r="AW890" s="12"/>
      <c r="AX890" s="12"/>
      <c r="AY890" s="12"/>
      <c r="AZ890" s="12"/>
      <c r="BA890" s="12"/>
    </row>
    <row r="891" spans="3:53" ht="12" x14ac:dyDescent="0.15">
      <c r="C891" s="11"/>
      <c r="D891" s="88"/>
      <c r="E891" s="11"/>
      <c r="F891" s="88"/>
      <c r="G891" s="11"/>
      <c r="H891" s="88"/>
      <c r="I891" s="11"/>
      <c r="J891" s="11"/>
      <c r="K891" s="11"/>
      <c r="L891" s="11"/>
      <c r="AQ891" s="12"/>
      <c r="AR891" s="12"/>
      <c r="AS891" s="12"/>
      <c r="AT891" s="12"/>
      <c r="AU891" s="12"/>
      <c r="AW891" s="12"/>
      <c r="AX891" s="12"/>
      <c r="AY891" s="12"/>
      <c r="AZ891" s="12"/>
      <c r="BA891" s="12"/>
    </row>
    <row r="892" spans="3:53" ht="12" x14ac:dyDescent="0.15">
      <c r="C892" s="11"/>
      <c r="D892" s="88"/>
      <c r="E892" s="11"/>
      <c r="F892" s="88"/>
      <c r="G892" s="11"/>
      <c r="H892" s="88"/>
      <c r="I892" s="11"/>
      <c r="J892" s="11"/>
      <c r="K892" s="11"/>
      <c r="L892" s="11"/>
      <c r="AQ892" s="12"/>
      <c r="AR892" s="12"/>
      <c r="AS892" s="12"/>
      <c r="AT892" s="12"/>
      <c r="AU892" s="12"/>
      <c r="AW892" s="12"/>
      <c r="AX892" s="12"/>
      <c r="AY892" s="12"/>
      <c r="AZ892" s="12"/>
      <c r="BA892" s="12"/>
    </row>
    <row r="893" spans="3:53" ht="12" x14ac:dyDescent="0.15">
      <c r="C893" s="11"/>
      <c r="D893" s="88"/>
      <c r="E893" s="11"/>
      <c r="F893" s="88"/>
      <c r="G893" s="11"/>
      <c r="H893" s="88"/>
      <c r="I893" s="11"/>
      <c r="J893" s="11"/>
      <c r="K893" s="11"/>
      <c r="L893" s="11"/>
      <c r="AQ893" s="12"/>
      <c r="AR893" s="12"/>
      <c r="AS893" s="12"/>
      <c r="AT893" s="12"/>
      <c r="AU893" s="12"/>
      <c r="AW893" s="12"/>
      <c r="AX893" s="12"/>
      <c r="AY893" s="12"/>
      <c r="AZ893" s="12"/>
      <c r="BA893" s="12"/>
    </row>
    <row r="894" spans="3:53" ht="12" x14ac:dyDescent="0.15">
      <c r="C894" s="11"/>
      <c r="D894" s="88"/>
      <c r="E894" s="11"/>
      <c r="F894" s="88"/>
      <c r="G894" s="11"/>
      <c r="H894" s="88"/>
      <c r="I894" s="11"/>
      <c r="J894" s="11"/>
      <c r="K894" s="11"/>
      <c r="L894" s="11"/>
      <c r="AQ894" s="12"/>
      <c r="AR894" s="12"/>
      <c r="AS894" s="12"/>
      <c r="AT894" s="12"/>
      <c r="AU894" s="12"/>
      <c r="AW894" s="12"/>
      <c r="AX894" s="12"/>
      <c r="AY894" s="12"/>
      <c r="AZ894" s="12"/>
      <c r="BA894" s="12"/>
    </row>
    <row r="895" spans="3:53" ht="12" x14ac:dyDescent="0.15">
      <c r="C895" s="11"/>
      <c r="D895" s="88"/>
      <c r="E895" s="11"/>
      <c r="F895" s="88"/>
      <c r="G895" s="11"/>
      <c r="H895" s="88"/>
      <c r="I895" s="11"/>
      <c r="J895" s="11"/>
      <c r="K895" s="11"/>
      <c r="L895" s="11"/>
      <c r="AQ895" s="12"/>
      <c r="AR895" s="12"/>
      <c r="AS895" s="12"/>
      <c r="AT895" s="12"/>
      <c r="AU895" s="12"/>
      <c r="AW895" s="12"/>
      <c r="AX895" s="12"/>
      <c r="AY895" s="12"/>
      <c r="AZ895" s="12"/>
      <c r="BA895" s="12"/>
    </row>
    <row r="896" spans="3:53" ht="12" x14ac:dyDescent="0.15">
      <c r="C896" s="11"/>
      <c r="D896" s="88"/>
      <c r="E896" s="11"/>
      <c r="F896" s="88"/>
      <c r="G896" s="11"/>
      <c r="H896" s="88"/>
      <c r="I896" s="11"/>
      <c r="J896" s="11"/>
      <c r="K896" s="11"/>
      <c r="L896" s="11"/>
      <c r="AQ896" s="12"/>
      <c r="AR896" s="12"/>
      <c r="AS896" s="12"/>
      <c r="AT896" s="12"/>
      <c r="AU896" s="12"/>
      <c r="AW896" s="12"/>
      <c r="AX896" s="12"/>
      <c r="AY896" s="12"/>
      <c r="AZ896" s="12"/>
      <c r="BA896" s="12"/>
    </row>
    <row r="897" spans="3:53" ht="12" x14ac:dyDescent="0.15">
      <c r="C897" s="11"/>
      <c r="D897" s="88"/>
      <c r="E897" s="11"/>
      <c r="F897" s="88"/>
      <c r="G897" s="11"/>
      <c r="H897" s="88"/>
      <c r="I897" s="11"/>
      <c r="J897" s="11"/>
      <c r="K897" s="11"/>
      <c r="L897" s="11"/>
      <c r="AQ897" s="12"/>
      <c r="AR897" s="12"/>
      <c r="AS897" s="12"/>
      <c r="AT897" s="12"/>
      <c r="AU897" s="12"/>
      <c r="AW897" s="12"/>
      <c r="AX897" s="12"/>
      <c r="AY897" s="12"/>
      <c r="AZ897" s="12"/>
      <c r="BA897" s="12"/>
    </row>
    <row r="898" spans="3:53" ht="12" x14ac:dyDescent="0.15">
      <c r="C898" s="11"/>
      <c r="D898" s="88"/>
      <c r="E898" s="11"/>
      <c r="F898" s="88"/>
      <c r="G898" s="11"/>
      <c r="H898" s="88"/>
      <c r="I898" s="11"/>
      <c r="J898" s="11"/>
      <c r="K898" s="11"/>
      <c r="L898" s="11"/>
      <c r="AQ898" s="12"/>
      <c r="AR898" s="12"/>
      <c r="AS898" s="12"/>
      <c r="AT898" s="12"/>
      <c r="AU898" s="12"/>
      <c r="AW898" s="12"/>
      <c r="AX898" s="12"/>
      <c r="AY898" s="12"/>
      <c r="AZ898" s="12"/>
      <c r="BA898" s="12"/>
    </row>
    <row r="899" spans="3:53" ht="12" x14ac:dyDescent="0.15">
      <c r="C899" s="11"/>
      <c r="D899" s="88"/>
      <c r="E899" s="11"/>
      <c r="F899" s="88"/>
      <c r="G899" s="11"/>
      <c r="H899" s="88"/>
      <c r="I899" s="11"/>
      <c r="J899" s="11"/>
      <c r="K899" s="11"/>
      <c r="L899" s="11"/>
      <c r="AQ899" s="12"/>
      <c r="AR899" s="12"/>
      <c r="AS899" s="12"/>
      <c r="AT899" s="12"/>
      <c r="AU899" s="12"/>
      <c r="AW899" s="12"/>
      <c r="AX899" s="12"/>
      <c r="AY899" s="12"/>
      <c r="AZ899" s="12"/>
      <c r="BA899" s="12"/>
    </row>
    <row r="900" spans="3:53" ht="12" x14ac:dyDescent="0.15">
      <c r="C900" s="11"/>
      <c r="D900" s="88"/>
      <c r="E900" s="11"/>
      <c r="F900" s="88"/>
      <c r="G900" s="11"/>
      <c r="H900" s="88"/>
      <c r="I900" s="11"/>
      <c r="J900" s="11"/>
      <c r="K900" s="11"/>
      <c r="L900" s="11"/>
      <c r="AQ900" s="12"/>
      <c r="AR900" s="12"/>
      <c r="AS900" s="12"/>
      <c r="AT900" s="12"/>
      <c r="AU900" s="12"/>
      <c r="AW900" s="12"/>
      <c r="AX900" s="12"/>
      <c r="AY900" s="12"/>
      <c r="AZ900" s="12"/>
      <c r="BA900" s="12"/>
    </row>
    <row r="901" spans="3:53" ht="12" x14ac:dyDescent="0.15">
      <c r="C901" s="11"/>
      <c r="D901" s="88"/>
      <c r="E901" s="11"/>
      <c r="F901" s="88"/>
      <c r="G901" s="11"/>
      <c r="H901" s="88"/>
      <c r="I901" s="11"/>
      <c r="J901" s="11"/>
      <c r="K901" s="11"/>
      <c r="L901" s="11"/>
      <c r="AQ901" s="12"/>
      <c r="AR901" s="12"/>
      <c r="AS901" s="12"/>
      <c r="AT901" s="12"/>
      <c r="AU901" s="12"/>
      <c r="AW901" s="12"/>
      <c r="AX901" s="12"/>
      <c r="AY901" s="12"/>
      <c r="AZ901" s="12"/>
      <c r="BA901" s="12"/>
    </row>
    <row r="902" spans="3:53" ht="12" x14ac:dyDescent="0.15">
      <c r="C902" s="11"/>
      <c r="D902" s="88"/>
      <c r="E902" s="11"/>
      <c r="F902" s="88"/>
      <c r="G902" s="11"/>
      <c r="H902" s="88"/>
      <c r="I902" s="11"/>
      <c r="J902" s="11"/>
      <c r="K902" s="11"/>
      <c r="L902" s="11"/>
      <c r="AQ902" s="12"/>
      <c r="AR902" s="12"/>
      <c r="AS902" s="12"/>
      <c r="AT902" s="12"/>
      <c r="AU902" s="12"/>
      <c r="AW902" s="12"/>
      <c r="AX902" s="12"/>
      <c r="AY902" s="12"/>
      <c r="AZ902" s="12"/>
      <c r="BA902" s="12"/>
    </row>
    <row r="903" spans="3:53" ht="12" x14ac:dyDescent="0.15">
      <c r="C903" s="11"/>
      <c r="D903" s="88"/>
      <c r="E903" s="11"/>
      <c r="F903" s="88"/>
      <c r="G903" s="11"/>
      <c r="H903" s="88"/>
      <c r="I903" s="11"/>
      <c r="J903" s="11"/>
      <c r="K903" s="11"/>
      <c r="L903" s="11"/>
      <c r="AQ903" s="12"/>
      <c r="AR903" s="12"/>
      <c r="AS903" s="12"/>
      <c r="AT903" s="12"/>
      <c r="AU903" s="12"/>
      <c r="AW903" s="12"/>
      <c r="AX903" s="12"/>
      <c r="AY903" s="12"/>
      <c r="AZ903" s="12"/>
      <c r="BA903" s="12"/>
    </row>
    <row r="904" spans="3:53" ht="12" x14ac:dyDescent="0.15">
      <c r="C904" s="11"/>
      <c r="D904" s="88"/>
      <c r="E904" s="11"/>
      <c r="F904" s="88"/>
      <c r="G904" s="11"/>
      <c r="H904" s="88"/>
      <c r="I904" s="11"/>
      <c r="J904" s="11"/>
      <c r="K904" s="11"/>
      <c r="L904" s="11"/>
      <c r="AQ904" s="12"/>
      <c r="AR904" s="12"/>
      <c r="AS904" s="12"/>
      <c r="AT904" s="12"/>
      <c r="AU904" s="12"/>
      <c r="AW904" s="12"/>
      <c r="AX904" s="12"/>
      <c r="AY904" s="12"/>
      <c r="AZ904" s="12"/>
      <c r="BA904" s="12"/>
    </row>
    <row r="905" spans="3:53" ht="12" x14ac:dyDescent="0.15">
      <c r="C905" s="11"/>
      <c r="D905" s="88"/>
      <c r="E905" s="11"/>
      <c r="F905" s="88"/>
      <c r="G905" s="11"/>
      <c r="H905" s="88"/>
      <c r="I905" s="11"/>
      <c r="J905" s="11"/>
      <c r="K905" s="11"/>
      <c r="L905" s="11"/>
      <c r="AQ905" s="12"/>
      <c r="AR905" s="12"/>
      <c r="AS905" s="12"/>
      <c r="AT905" s="12"/>
      <c r="AU905" s="12"/>
      <c r="AW905" s="12"/>
      <c r="AX905" s="12"/>
      <c r="AY905" s="12"/>
      <c r="AZ905" s="12"/>
      <c r="BA905" s="12"/>
    </row>
    <row r="906" spans="3:53" ht="12" x14ac:dyDescent="0.15">
      <c r="C906" s="11"/>
      <c r="D906" s="88"/>
      <c r="E906" s="11"/>
      <c r="F906" s="88"/>
      <c r="G906" s="11"/>
      <c r="H906" s="88"/>
      <c r="I906" s="11"/>
      <c r="J906" s="11"/>
      <c r="K906" s="11"/>
      <c r="L906" s="11"/>
      <c r="AQ906" s="12"/>
      <c r="AR906" s="12"/>
      <c r="AS906" s="12"/>
      <c r="AT906" s="12"/>
      <c r="AU906" s="12"/>
      <c r="AW906" s="12"/>
      <c r="AX906" s="12"/>
      <c r="AY906" s="12"/>
      <c r="AZ906" s="12"/>
      <c r="BA906" s="12"/>
    </row>
    <row r="907" spans="3:53" ht="12" x14ac:dyDescent="0.15">
      <c r="C907" s="11"/>
      <c r="D907" s="88"/>
      <c r="E907" s="11"/>
      <c r="F907" s="88"/>
      <c r="G907" s="11"/>
      <c r="H907" s="88"/>
      <c r="I907" s="11"/>
      <c r="J907" s="11"/>
      <c r="K907" s="11"/>
      <c r="L907" s="11"/>
      <c r="AQ907" s="12"/>
      <c r="AR907" s="12"/>
      <c r="AS907" s="12"/>
      <c r="AT907" s="12"/>
      <c r="AU907" s="12"/>
      <c r="AW907" s="12"/>
      <c r="AX907" s="12"/>
      <c r="AY907" s="12"/>
      <c r="AZ907" s="12"/>
      <c r="BA907" s="12"/>
    </row>
    <row r="908" spans="3:53" ht="12" x14ac:dyDescent="0.15">
      <c r="C908" s="11"/>
      <c r="D908" s="88"/>
      <c r="E908" s="11"/>
      <c r="F908" s="88"/>
      <c r="G908" s="11"/>
      <c r="H908" s="88"/>
      <c r="I908" s="11"/>
      <c r="J908" s="11"/>
      <c r="K908" s="11"/>
      <c r="L908" s="11"/>
      <c r="AQ908" s="12"/>
      <c r="AR908" s="12"/>
      <c r="AS908" s="12"/>
      <c r="AT908" s="12"/>
      <c r="AU908" s="12"/>
      <c r="AW908" s="12"/>
      <c r="AX908" s="12"/>
      <c r="AY908" s="12"/>
      <c r="AZ908" s="12"/>
      <c r="BA908" s="12"/>
    </row>
    <row r="909" spans="3:53" ht="12" x14ac:dyDescent="0.15">
      <c r="C909" s="11"/>
      <c r="D909" s="88"/>
      <c r="E909" s="11"/>
      <c r="F909" s="88"/>
      <c r="G909" s="11"/>
      <c r="H909" s="88"/>
      <c r="I909" s="11"/>
      <c r="J909" s="11"/>
      <c r="K909" s="11"/>
      <c r="L909" s="11"/>
      <c r="AQ909" s="12"/>
      <c r="AR909" s="12"/>
      <c r="AS909" s="12"/>
      <c r="AT909" s="12"/>
      <c r="AU909" s="12"/>
      <c r="AW909" s="12"/>
      <c r="AX909" s="12"/>
      <c r="AY909" s="12"/>
      <c r="AZ909" s="12"/>
      <c r="BA909" s="12"/>
    </row>
    <row r="910" spans="3:53" ht="12" x14ac:dyDescent="0.15">
      <c r="C910" s="11"/>
      <c r="D910" s="88"/>
      <c r="E910" s="11"/>
      <c r="F910" s="88"/>
      <c r="G910" s="11"/>
      <c r="H910" s="88"/>
      <c r="I910" s="11"/>
      <c r="J910" s="11"/>
      <c r="K910" s="11"/>
      <c r="L910" s="11"/>
      <c r="AQ910" s="12"/>
      <c r="AR910" s="12"/>
      <c r="AS910" s="12"/>
      <c r="AT910" s="12"/>
      <c r="AU910" s="12"/>
      <c r="AW910" s="12"/>
      <c r="AX910" s="12"/>
      <c r="AY910" s="12"/>
      <c r="AZ910" s="12"/>
      <c r="BA910" s="12"/>
    </row>
    <row r="911" spans="3:53" ht="12" x14ac:dyDescent="0.15">
      <c r="C911" s="11"/>
      <c r="D911" s="88"/>
      <c r="E911" s="11"/>
      <c r="F911" s="88"/>
      <c r="G911" s="11"/>
      <c r="H911" s="88"/>
      <c r="I911" s="11"/>
      <c r="J911" s="11"/>
      <c r="K911" s="11"/>
      <c r="L911" s="11"/>
      <c r="AQ911" s="12"/>
      <c r="AR911" s="12"/>
      <c r="AS911" s="12"/>
      <c r="AT911" s="12"/>
      <c r="AU911" s="12"/>
      <c r="AW911" s="12"/>
      <c r="AX911" s="12"/>
      <c r="AY911" s="12"/>
      <c r="AZ911" s="12"/>
      <c r="BA911" s="12"/>
    </row>
    <row r="912" spans="3:53" ht="12" x14ac:dyDescent="0.15">
      <c r="C912" s="11"/>
      <c r="D912" s="88"/>
      <c r="E912" s="11"/>
      <c r="F912" s="88"/>
      <c r="G912" s="11"/>
      <c r="H912" s="88"/>
      <c r="I912" s="11"/>
      <c r="J912" s="11"/>
      <c r="K912" s="11"/>
      <c r="L912" s="11"/>
      <c r="AQ912" s="12"/>
      <c r="AR912" s="12"/>
      <c r="AS912" s="12"/>
      <c r="AT912" s="12"/>
      <c r="AU912" s="12"/>
      <c r="AW912" s="12"/>
      <c r="AX912" s="12"/>
      <c r="AY912" s="12"/>
      <c r="AZ912" s="12"/>
      <c r="BA912" s="12"/>
    </row>
    <row r="913" spans="3:53" ht="12" x14ac:dyDescent="0.15">
      <c r="C913" s="11"/>
      <c r="D913" s="88"/>
      <c r="E913" s="11"/>
      <c r="F913" s="88"/>
      <c r="G913" s="11"/>
      <c r="H913" s="88"/>
      <c r="I913" s="11"/>
      <c r="J913" s="11"/>
      <c r="K913" s="11"/>
      <c r="L913" s="11"/>
      <c r="AQ913" s="12"/>
      <c r="AR913" s="12"/>
      <c r="AS913" s="12"/>
      <c r="AT913" s="12"/>
      <c r="AU913" s="12"/>
      <c r="AW913" s="12"/>
      <c r="AX913" s="12"/>
      <c r="AY913" s="12"/>
      <c r="AZ913" s="12"/>
      <c r="BA913" s="12"/>
    </row>
    <row r="914" spans="3:53" ht="12" x14ac:dyDescent="0.15">
      <c r="C914" s="11"/>
      <c r="D914" s="88"/>
      <c r="E914" s="11"/>
      <c r="F914" s="88"/>
      <c r="G914" s="11"/>
      <c r="H914" s="88"/>
      <c r="I914" s="11"/>
      <c r="J914" s="11"/>
      <c r="K914" s="11"/>
      <c r="L914" s="11"/>
      <c r="AQ914" s="12"/>
      <c r="AR914" s="12"/>
      <c r="AS914" s="12"/>
      <c r="AT914" s="12"/>
      <c r="AU914" s="12"/>
      <c r="AW914" s="12"/>
      <c r="AX914" s="12"/>
      <c r="AY914" s="12"/>
      <c r="AZ914" s="12"/>
      <c r="BA914" s="12"/>
    </row>
    <row r="915" spans="3:53" ht="12" x14ac:dyDescent="0.15">
      <c r="C915" s="11"/>
      <c r="D915" s="88"/>
      <c r="E915" s="11"/>
      <c r="F915" s="88"/>
      <c r="G915" s="11"/>
      <c r="H915" s="88"/>
      <c r="I915" s="11"/>
      <c r="J915" s="11"/>
      <c r="K915" s="11"/>
      <c r="L915" s="11"/>
      <c r="AQ915" s="12"/>
      <c r="AR915" s="12"/>
      <c r="AS915" s="12"/>
      <c r="AT915" s="12"/>
      <c r="AU915" s="12"/>
      <c r="AW915" s="12"/>
      <c r="AX915" s="12"/>
      <c r="AY915" s="12"/>
      <c r="AZ915" s="12"/>
      <c r="BA915" s="12"/>
    </row>
    <row r="916" spans="3:53" ht="12" x14ac:dyDescent="0.15">
      <c r="C916" s="11"/>
      <c r="D916" s="88"/>
      <c r="E916" s="11"/>
      <c r="F916" s="88"/>
      <c r="G916" s="11"/>
      <c r="H916" s="88"/>
      <c r="I916" s="11"/>
      <c r="J916" s="11"/>
      <c r="K916" s="11"/>
      <c r="L916" s="11"/>
      <c r="AQ916" s="12"/>
      <c r="AR916" s="12"/>
      <c r="AS916" s="12"/>
      <c r="AT916" s="12"/>
      <c r="AU916" s="12"/>
      <c r="AW916" s="12"/>
      <c r="AX916" s="12"/>
      <c r="AY916" s="12"/>
      <c r="AZ916" s="12"/>
      <c r="BA916" s="12"/>
    </row>
    <row r="917" spans="3:53" ht="12" x14ac:dyDescent="0.15">
      <c r="C917" s="11"/>
      <c r="D917" s="88"/>
      <c r="E917" s="11"/>
      <c r="F917" s="88"/>
      <c r="G917" s="11"/>
      <c r="H917" s="88"/>
      <c r="I917" s="11"/>
      <c r="J917" s="11"/>
      <c r="K917" s="11"/>
      <c r="L917" s="11"/>
      <c r="AQ917" s="12"/>
      <c r="AR917" s="12"/>
      <c r="AS917" s="12"/>
      <c r="AT917" s="12"/>
      <c r="AU917" s="12"/>
      <c r="AW917" s="12"/>
      <c r="AX917" s="12"/>
      <c r="AY917" s="12"/>
      <c r="AZ917" s="12"/>
      <c r="BA917" s="12"/>
    </row>
    <row r="918" spans="3:53" ht="12" x14ac:dyDescent="0.15">
      <c r="C918" s="11"/>
      <c r="D918" s="88"/>
      <c r="E918" s="11"/>
      <c r="F918" s="88"/>
      <c r="G918" s="11"/>
      <c r="H918" s="88"/>
      <c r="I918" s="11"/>
      <c r="J918" s="11"/>
      <c r="K918" s="11"/>
      <c r="L918" s="11"/>
      <c r="AQ918" s="12"/>
      <c r="AR918" s="12"/>
      <c r="AS918" s="12"/>
      <c r="AT918" s="12"/>
      <c r="AU918" s="12"/>
      <c r="AW918" s="12"/>
      <c r="AX918" s="12"/>
      <c r="AY918" s="12"/>
      <c r="AZ918" s="12"/>
      <c r="BA918" s="12"/>
    </row>
    <row r="919" spans="3:53" ht="12" x14ac:dyDescent="0.15">
      <c r="C919" s="11"/>
      <c r="D919" s="88"/>
      <c r="E919" s="11"/>
      <c r="F919" s="88"/>
      <c r="G919" s="11"/>
      <c r="H919" s="88"/>
      <c r="I919" s="11"/>
      <c r="J919" s="11"/>
      <c r="K919" s="11"/>
      <c r="L919" s="11"/>
      <c r="AQ919" s="12"/>
      <c r="AR919" s="12"/>
      <c r="AS919" s="12"/>
      <c r="AT919" s="12"/>
      <c r="AU919" s="12"/>
      <c r="AW919" s="12"/>
      <c r="AX919" s="12"/>
      <c r="AY919" s="12"/>
      <c r="AZ919" s="12"/>
      <c r="BA919" s="12"/>
    </row>
    <row r="920" spans="3:53" ht="12" x14ac:dyDescent="0.15">
      <c r="C920" s="11"/>
      <c r="D920" s="88"/>
      <c r="E920" s="11"/>
      <c r="F920" s="88"/>
      <c r="G920" s="11"/>
      <c r="H920" s="88"/>
      <c r="I920" s="11"/>
      <c r="J920" s="11"/>
      <c r="K920" s="11"/>
      <c r="L920" s="11"/>
      <c r="AQ920" s="12"/>
      <c r="AR920" s="12"/>
      <c r="AS920" s="12"/>
      <c r="AT920" s="12"/>
      <c r="AU920" s="12"/>
      <c r="AW920" s="12"/>
      <c r="AX920" s="12"/>
      <c r="AY920" s="12"/>
      <c r="AZ920" s="12"/>
      <c r="BA920" s="12"/>
    </row>
    <row r="921" spans="3:53" ht="12" x14ac:dyDescent="0.15">
      <c r="C921" s="11"/>
      <c r="D921" s="88"/>
      <c r="E921" s="11"/>
      <c r="F921" s="88"/>
      <c r="G921" s="11"/>
      <c r="H921" s="88"/>
      <c r="I921" s="11"/>
      <c r="J921" s="11"/>
      <c r="K921" s="11"/>
      <c r="L921" s="11"/>
      <c r="AQ921" s="12"/>
      <c r="AR921" s="12"/>
      <c r="AS921" s="12"/>
      <c r="AT921" s="12"/>
      <c r="AU921" s="12"/>
      <c r="AW921" s="12"/>
      <c r="AX921" s="12"/>
      <c r="AY921" s="12"/>
      <c r="AZ921" s="12"/>
      <c r="BA921" s="12"/>
    </row>
    <row r="922" spans="3:53" ht="12" x14ac:dyDescent="0.15">
      <c r="C922" s="11"/>
      <c r="D922" s="88"/>
      <c r="E922" s="11"/>
      <c r="F922" s="88"/>
      <c r="G922" s="11"/>
      <c r="H922" s="88"/>
      <c r="I922" s="11"/>
      <c r="J922" s="11"/>
      <c r="K922" s="11"/>
      <c r="L922" s="11"/>
      <c r="AQ922" s="12"/>
      <c r="AR922" s="12"/>
      <c r="AS922" s="12"/>
      <c r="AT922" s="12"/>
      <c r="AU922" s="12"/>
      <c r="AW922" s="12"/>
      <c r="AX922" s="12"/>
      <c r="AY922" s="12"/>
      <c r="AZ922" s="12"/>
      <c r="BA922" s="12"/>
    </row>
    <row r="923" spans="3:53" ht="12" x14ac:dyDescent="0.15">
      <c r="C923" s="11"/>
      <c r="D923" s="88"/>
      <c r="E923" s="11"/>
      <c r="F923" s="88"/>
      <c r="G923" s="11"/>
      <c r="H923" s="88"/>
      <c r="I923" s="11"/>
      <c r="J923" s="11"/>
      <c r="K923" s="11"/>
      <c r="L923" s="11"/>
      <c r="AQ923" s="12"/>
      <c r="AR923" s="12"/>
      <c r="AS923" s="12"/>
      <c r="AT923" s="12"/>
      <c r="AU923" s="12"/>
      <c r="AW923" s="12"/>
      <c r="AX923" s="12"/>
      <c r="AY923" s="12"/>
      <c r="AZ923" s="12"/>
      <c r="BA923" s="12"/>
    </row>
    <row r="924" spans="3:53" ht="12" x14ac:dyDescent="0.15">
      <c r="C924" s="11"/>
      <c r="D924" s="88"/>
      <c r="E924" s="11"/>
      <c r="F924" s="88"/>
      <c r="G924" s="11"/>
      <c r="H924" s="88"/>
      <c r="I924" s="11"/>
      <c r="J924" s="11"/>
      <c r="K924" s="11"/>
      <c r="L924" s="11"/>
      <c r="AQ924" s="12"/>
      <c r="AR924" s="12"/>
      <c r="AS924" s="12"/>
      <c r="AT924" s="12"/>
      <c r="AU924" s="12"/>
      <c r="AW924" s="12"/>
      <c r="AX924" s="12"/>
      <c r="AY924" s="12"/>
      <c r="AZ924" s="12"/>
      <c r="BA924" s="12"/>
    </row>
    <row r="925" spans="3:53" ht="12" x14ac:dyDescent="0.15">
      <c r="C925" s="11"/>
      <c r="D925" s="88"/>
      <c r="E925" s="11"/>
      <c r="F925" s="88"/>
      <c r="G925" s="11"/>
      <c r="H925" s="88"/>
      <c r="I925" s="11"/>
      <c r="J925" s="11"/>
      <c r="K925" s="11"/>
      <c r="L925" s="11"/>
      <c r="AQ925" s="12"/>
      <c r="AR925" s="12"/>
      <c r="AS925" s="12"/>
      <c r="AT925" s="12"/>
      <c r="AU925" s="12"/>
      <c r="AW925" s="12"/>
      <c r="AX925" s="12"/>
      <c r="AY925" s="12"/>
      <c r="AZ925" s="12"/>
      <c r="BA925" s="12"/>
    </row>
    <row r="926" spans="3:53" ht="12" x14ac:dyDescent="0.15">
      <c r="C926" s="11"/>
      <c r="D926" s="88"/>
      <c r="E926" s="11"/>
      <c r="F926" s="88"/>
      <c r="G926" s="11"/>
      <c r="H926" s="88"/>
      <c r="I926" s="11"/>
      <c r="J926" s="11"/>
      <c r="K926" s="11"/>
      <c r="L926" s="11"/>
      <c r="AQ926" s="12"/>
      <c r="AR926" s="12"/>
      <c r="AS926" s="12"/>
      <c r="AT926" s="12"/>
      <c r="AU926" s="12"/>
      <c r="AW926" s="12"/>
      <c r="AX926" s="12"/>
      <c r="AY926" s="12"/>
      <c r="AZ926" s="12"/>
      <c r="BA926" s="12"/>
    </row>
    <row r="927" spans="3:53" ht="12" x14ac:dyDescent="0.15">
      <c r="C927" s="11"/>
      <c r="D927" s="88"/>
      <c r="E927" s="11"/>
      <c r="F927" s="88"/>
      <c r="G927" s="11"/>
      <c r="H927" s="88"/>
      <c r="I927" s="11"/>
      <c r="J927" s="11"/>
      <c r="K927" s="11"/>
      <c r="L927" s="11"/>
      <c r="AQ927" s="12"/>
      <c r="AR927" s="12"/>
      <c r="AS927" s="12"/>
      <c r="AT927" s="12"/>
      <c r="AU927" s="12"/>
      <c r="AW927" s="12"/>
      <c r="AX927" s="12"/>
      <c r="AY927" s="12"/>
      <c r="AZ927" s="12"/>
      <c r="BA927" s="12"/>
    </row>
    <row r="928" spans="3:53" ht="12" x14ac:dyDescent="0.15">
      <c r="C928" s="11"/>
      <c r="D928" s="88"/>
      <c r="E928" s="11"/>
      <c r="F928" s="88"/>
      <c r="G928" s="11"/>
      <c r="H928" s="88"/>
      <c r="I928" s="11"/>
      <c r="J928" s="11"/>
      <c r="K928" s="11"/>
      <c r="L928" s="11"/>
      <c r="AQ928" s="12"/>
      <c r="AR928" s="12"/>
      <c r="AS928" s="12"/>
      <c r="AT928" s="12"/>
      <c r="AU928" s="12"/>
      <c r="AW928" s="12"/>
      <c r="AX928" s="12"/>
      <c r="AY928" s="12"/>
      <c r="AZ928" s="12"/>
      <c r="BA928" s="12"/>
    </row>
    <row r="929" spans="3:53" ht="12" x14ac:dyDescent="0.15">
      <c r="C929" s="11"/>
      <c r="D929" s="88"/>
      <c r="E929" s="11"/>
      <c r="F929" s="88"/>
      <c r="G929" s="11"/>
      <c r="H929" s="88"/>
      <c r="I929" s="11"/>
      <c r="J929" s="11"/>
      <c r="K929" s="11"/>
      <c r="L929" s="11"/>
      <c r="AQ929" s="12"/>
      <c r="AR929" s="12"/>
      <c r="AS929" s="12"/>
      <c r="AT929" s="12"/>
      <c r="AU929" s="12"/>
      <c r="AW929" s="12"/>
      <c r="AX929" s="12"/>
      <c r="AY929" s="12"/>
      <c r="AZ929" s="12"/>
      <c r="BA929" s="12"/>
    </row>
    <row r="930" spans="3:53" ht="12" x14ac:dyDescent="0.15">
      <c r="C930" s="11"/>
      <c r="D930" s="88"/>
      <c r="E930" s="11"/>
      <c r="F930" s="88"/>
      <c r="G930" s="11"/>
      <c r="H930" s="88"/>
      <c r="I930" s="11"/>
      <c r="J930" s="11"/>
      <c r="K930" s="11"/>
      <c r="L930" s="11"/>
      <c r="AQ930" s="12"/>
      <c r="AR930" s="12"/>
      <c r="AS930" s="12"/>
      <c r="AT930" s="12"/>
      <c r="AU930" s="12"/>
      <c r="AW930" s="12"/>
      <c r="AX930" s="12"/>
      <c r="AY930" s="12"/>
      <c r="AZ930" s="12"/>
      <c r="BA930" s="12"/>
    </row>
    <row r="931" spans="3:53" ht="12" x14ac:dyDescent="0.15">
      <c r="C931" s="11"/>
      <c r="D931" s="88"/>
      <c r="E931" s="11"/>
      <c r="F931" s="88"/>
      <c r="G931" s="11"/>
      <c r="H931" s="88"/>
      <c r="I931" s="11"/>
      <c r="J931" s="11"/>
      <c r="K931" s="11"/>
      <c r="L931" s="11"/>
      <c r="AQ931" s="12"/>
      <c r="AR931" s="12"/>
      <c r="AS931" s="12"/>
      <c r="AT931" s="12"/>
      <c r="AU931" s="12"/>
      <c r="AW931" s="12"/>
      <c r="AX931" s="12"/>
      <c r="AY931" s="12"/>
      <c r="AZ931" s="12"/>
      <c r="BA931" s="12"/>
    </row>
    <row r="932" spans="3:53" ht="12" x14ac:dyDescent="0.15">
      <c r="C932" s="11"/>
      <c r="D932" s="88"/>
      <c r="E932" s="11"/>
      <c r="F932" s="88"/>
      <c r="G932" s="11"/>
      <c r="H932" s="88"/>
      <c r="I932" s="11"/>
      <c r="J932" s="11"/>
      <c r="K932" s="11"/>
      <c r="L932" s="11"/>
      <c r="AQ932" s="12"/>
      <c r="AR932" s="12"/>
      <c r="AS932" s="12"/>
      <c r="AT932" s="12"/>
      <c r="AU932" s="12"/>
      <c r="AW932" s="12"/>
      <c r="AX932" s="12"/>
      <c r="AY932" s="12"/>
      <c r="AZ932" s="12"/>
      <c r="BA932" s="12"/>
    </row>
    <row r="933" spans="3:53" ht="12" x14ac:dyDescent="0.15">
      <c r="C933" s="11"/>
      <c r="D933" s="88"/>
      <c r="E933" s="11"/>
      <c r="F933" s="88"/>
      <c r="G933" s="11"/>
      <c r="H933" s="88"/>
      <c r="I933" s="11"/>
      <c r="J933" s="11"/>
      <c r="K933" s="11"/>
      <c r="L933" s="11"/>
      <c r="AQ933" s="12"/>
      <c r="AR933" s="12"/>
      <c r="AS933" s="12"/>
      <c r="AT933" s="12"/>
      <c r="AU933" s="12"/>
      <c r="AW933" s="12"/>
      <c r="AX933" s="12"/>
      <c r="AY933" s="12"/>
      <c r="AZ933" s="12"/>
      <c r="BA933" s="12"/>
    </row>
    <row r="934" spans="3:53" ht="12" x14ac:dyDescent="0.15">
      <c r="C934" s="11"/>
      <c r="D934" s="88"/>
      <c r="E934" s="11"/>
      <c r="F934" s="88"/>
      <c r="G934" s="11"/>
      <c r="H934" s="88"/>
      <c r="I934" s="11"/>
      <c r="J934" s="11"/>
      <c r="K934" s="11"/>
      <c r="L934" s="11"/>
      <c r="AQ934" s="12"/>
      <c r="AR934" s="12"/>
      <c r="AS934" s="12"/>
      <c r="AT934" s="12"/>
      <c r="AU934" s="12"/>
      <c r="AW934" s="12"/>
      <c r="AX934" s="12"/>
      <c r="AY934" s="12"/>
      <c r="AZ934" s="12"/>
      <c r="BA934" s="12"/>
    </row>
    <row r="935" spans="3:53" ht="12" x14ac:dyDescent="0.15">
      <c r="C935" s="11"/>
      <c r="D935" s="88"/>
      <c r="E935" s="11"/>
      <c r="F935" s="88"/>
      <c r="G935" s="11"/>
      <c r="H935" s="88"/>
      <c r="I935" s="11"/>
      <c r="J935" s="11"/>
      <c r="K935" s="11"/>
      <c r="L935" s="11"/>
      <c r="AQ935" s="12"/>
      <c r="AR935" s="12"/>
      <c r="AS935" s="12"/>
      <c r="AT935" s="12"/>
      <c r="AU935" s="12"/>
      <c r="AW935" s="12"/>
      <c r="AX935" s="12"/>
      <c r="AY935" s="12"/>
      <c r="AZ935" s="12"/>
      <c r="BA935" s="12"/>
    </row>
    <row r="936" spans="3:53" ht="12" x14ac:dyDescent="0.15">
      <c r="C936" s="11"/>
      <c r="D936" s="88"/>
      <c r="E936" s="11"/>
      <c r="F936" s="88"/>
      <c r="G936" s="11"/>
      <c r="H936" s="88"/>
      <c r="I936" s="11"/>
      <c r="J936" s="11"/>
      <c r="K936" s="11"/>
      <c r="L936" s="11"/>
      <c r="AQ936" s="12"/>
      <c r="AR936" s="12"/>
      <c r="AS936" s="12"/>
      <c r="AT936" s="12"/>
      <c r="AU936" s="12"/>
      <c r="AW936" s="12"/>
      <c r="AX936" s="12"/>
      <c r="AY936" s="12"/>
      <c r="AZ936" s="12"/>
      <c r="BA936" s="12"/>
    </row>
    <row r="937" spans="3:53" ht="12" x14ac:dyDescent="0.15">
      <c r="C937" s="11"/>
      <c r="D937" s="88"/>
      <c r="E937" s="11"/>
      <c r="F937" s="88"/>
      <c r="G937" s="11"/>
      <c r="H937" s="88"/>
      <c r="I937" s="11"/>
      <c r="J937" s="11"/>
      <c r="K937" s="11"/>
      <c r="L937" s="11"/>
      <c r="AQ937" s="12"/>
      <c r="AR937" s="12"/>
      <c r="AS937" s="12"/>
      <c r="AT937" s="12"/>
      <c r="AU937" s="12"/>
      <c r="AW937" s="12"/>
      <c r="AX937" s="12"/>
      <c r="AY937" s="12"/>
      <c r="AZ937" s="12"/>
      <c r="BA937" s="12"/>
    </row>
    <row r="938" spans="3:53" ht="12" x14ac:dyDescent="0.15">
      <c r="C938" s="11"/>
      <c r="D938" s="88"/>
      <c r="E938" s="11"/>
      <c r="F938" s="88"/>
      <c r="G938" s="11"/>
      <c r="H938" s="88"/>
      <c r="I938" s="11"/>
      <c r="J938" s="11"/>
      <c r="K938" s="11"/>
      <c r="L938" s="11"/>
      <c r="AQ938" s="12"/>
      <c r="AR938" s="12"/>
      <c r="AS938" s="12"/>
      <c r="AT938" s="12"/>
      <c r="AU938" s="12"/>
      <c r="AW938" s="12"/>
      <c r="AX938" s="12"/>
      <c r="AY938" s="12"/>
      <c r="AZ938" s="12"/>
      <c r="BA938" s="12"/>
    </row>
    <row r="939" spans="3:53" ht="12" x14ac:dyDescent="0.15">
      <c r="C939" s="11"/>
      <c r="D939" s="88"/>
      <c r="E939" s="11"/>
      <c r="F939" s="88"/>
      <c r="G939" s="11"/>
      <c r="H939" s="88"/>
      <c r="I939" s="11"/>
      <c r="J939" s="11"/>
      <c r="K939" s="11"/>
      <c r="L939" s="11"/>
      <c r="AQ939" s="12"/>
      <c r="AR939" s="12"/>
      <c r="AS939" s="12"/>
      <c r="AT939" s="12"/>
      <c r="AU939" s="12"/>
      <c r="AW939" s="12"/>
      <c r="AX939" s="12"/>
      <c r="AY939" s="12"/>
      <c r="AZ939" s="12"/>
      <c r="BA939" s="12"/>
    </row>
    <row r="940" spans="3:53" ht="12" x14ac:dyDescent="0.15">
      <c r="C940" s="11"/>
      <c r="D940" s="88"/>
      <c r="E940" s="11"/>
      <c r="F940" s="88"/>
      <c r="G940" s="11"/>
      <c r="H940" s="88"/>
      <c r="I940" s="11"/>
      <c r="J940" s="11"/>
      <c r="K940" s="11"/>
      <c r="L940" s="11"/>
      <c r="AQ940" s="12"/>
      <c r="AR940" s="12"/>
      <c r="AS940" s="12"/>
      <c r="AT940" s="12"/>
      <c r="AU940" s="12"/>
      <c r="AW940" s="12"/>
      <c r="AX940" s="12"/>
      <c r="AY940" s="12"/>
      <c r="AZ940" s="12"/>
      <c r="BA940" s="12"/>
    </row>
    <row r="941" spans="3:53" ht="12" x14ac:dyDescent="0.15">
      <c r="C941" s="11"/>
      <c r="D941" s="88"/>
      <c r="E941" s="11"/>
      <c r="F941" s="88"/>
      <c r="G941" s="11"/>
      <c r="H941" s="88"/>
      <c r="I941" s="11"/>
      <c r="J941" s="11"/>
      <c r="K941" s="11"/>
      <c r="L941" s="11"/>
      <c r="AQ941" s="12"/>
      <c r="AR941" s="12"/>
      <c r="AS941" s="12"/>
      <c r="AT941" s="12"/>
      <c r="AU941" s="12"/>
      <c r="AW941" s="12"/>
      <c r="AX941" s="12"/>
      <c r="AY941" s="12"/>
      <c r="AZ941" s="12"/>
      <c r="BA941" s="12"/>
    </row>
    <row r="942" spans="3:53" ht="12" x14ac:dyDescent="0.15">
      <c r="C942" s="11"/>
      <c r="D942" s="88"/>
      <c r="E942" s="11"/>
      <c r="F942" s="88"/>
      <c r="G942" s="11"/>
      <c r="H942" s="88"/>
      <c r="I942" s="11"/>
      <c r="J942" s="11"/>
      <c r="K942" s="11"/>
      <c r="L942" s="11"/>
      <c r="AQ942" s="12"/>
      <c r="AR942" s="12"/>
      <c r="AS942" s="12"/>
      <c r="AT942" s="12"/>
      <c r="AU942" s="12"/>
      <c r="AW942" s="12"/>
      <c r="AX942" s="12"/>
      <c r="AY942" s="12"/>
      <c r="AZ942" s="12"/>
      <c r="BA942" s="12"/>
    </row>
    <row r="943" spans="3:53" ht="12" x14ac:dyDescent="0.15">
      <c r="C943" s="11"/>
      <c r="D943" s="88"/>
      <c r="E943" s="11"/>
      <c r="F943" s="88"/>
      <c r="G943" s="11"/>
      <c r="H943" s="88"/>
      <c r="I943" s="11"/>
      <c r="J943" s="11"/>
      <c r="K943" s="11"/>
      <c r="L943" s="11"/>
      <c r="AQ943" s="12"/>
      <c r="AR943" s="12"/>
      <c r="AS943" s="12"/>
      <c r="AT943" s="12"/>
      <c r="AU943" s="12"/>
      <c r="AW943" s="12"/>
      <c r="AX943" s="12"/>
      <c r="AY943" s="12"/>
      <c r="AZ943" s="12"/>
      <c r="BA943" s="12"/>
    </row>
    <row r="944" spans="3:53" ht="12" x14ac:dyDescent="0.15">
      <c r="C944" s="11"/>
      <c r="D944" s="88"/>
      <c r="E944" s="11"/>
      <c r="F944" s="88"/>
      <c r="G944" s="11"/>
      <c r="H944" s="88"/>
      <c r="I944" s="11"/>
      <c r="J944" s="11"/>
      <c r="K944" s="11"/>
      <c r="L944" s="11"/>
      <c r="AQ944" s="12"/>
      <c r="AR944" s="12"/>
      <c r="AS944" s="12"/>
      <c r="AT944" s="12"/>
      <c r="AU944" s="12"/>
      <c r="AW944" s="12"/>
      <c r="AX944" s="12"/>
      <c r="AY944" s="12"/>
      <c r="AZ944" s="12"/>
      <c r="BA944" s="12"/>
    </row>
    <row r="945" spans="3:53" ht="12" x14ac:dyDescent="0.15">
      <c r="C945" s="11"/>
      <c r="D945" s="88"/>
      <c r="E945" s="11"/>
      <c r="F945" s="88"/>
      <c r="G945" s="11"/>
      <c r="H945" s="88"/>
      <c r="I945" s="11"/>
      <c r="J945" s="11"/>
      <c r="K945" s="11"/>
      <c r="L945" s="11"/>
      <c r="AQ945" s="12"/>
      <c r="AR945" s="12"/>
      <c r="AS945" s="12"/>
      <c r="AT945" s="12"/>
      <c r="AU945" s="12"/>
      <c r="AW945" s="12"/>
      <c r="AX945" s="12"/>
      <c r="AY945" s="12"/>
      <c r="AZ945" s="12"/>
      <c r="BA945" s="12"/>
    </row>
    <row r="946" spans="3:53" ht="12" x14ac:dyDescent="0.15">
      <c r="C946" s="11"/>
      <c r="D946" s="88"/>
      <c r="E946" s="11"/>
      <c r="F946" s="88"/>
      <c r="G946" s="11"/>
      <c r="H946" s="88"/>
      <c r="I946" s="11"/>
      <c r="J946" s="11"/>
      <c r="K946" s="11"/>
      <c r="L946" s="11"/>
      <c r="AQ946" s="12"/>
      <c r="AR946" s="12"/>
      <c r="AS946" s="12"/>
      <c r="AT946" s="12"/>
      <c r="AU946" s="12"/>
      <c r="AW946" s="12"/>
      <c r="AX946" s="12"/>
      <c r="AY946" s="12"/>
      <c r="AZ946" s="12"/>
      <c r="BA946" s="12"/>
    </row>
    <row r="947" spans="3:53" ht="12" x14ac:dyDescent="0.15">
      <c r="C947" s="11"/>
      <c r="D947" s="88"/>
      <c r="E947" s="11"/>
      <c r="F947" s="88"/>
      <c r="G947" s="11"/>
      <c r="H947" s="88"/>
      <c r="I947" s="11"/>
      <c r="J947" s="11"/>
      <c r="K947" s="11"/>
      <c r="L947" s="11"/>
      <c r="AQ947" s="12"/>
      <c r="AR947" s="12"/>
      <c r="AS947" s="12"/>
      <c r="AT947" s="12"/>
      <c r="AU947" s="12"/>
      <c r="AW947" s="12"/>
      <c r="AX947" s="12"/>
      <c r="AY947" s="12"/>
      <c r="AZ947" s="12"/>
      <c r="BA947" s="12"/>
    </row>
    <row r="948" spans="3:53" ht="12" x14ac:dyDescent="0.15">
      <c r="C948" s="11"/>
      <c r="D948" s="88"/>
      <c r="E948" s="11"/>
      <c r="F948" s="88"/>
      <c r="G948" s="11"/>
      <c r="H948" s="88"/>
      <c r="I948" s="11"/>
      <c r="J948" s="11"/>
      <c r="K948" s="11"/>
      <c r="L948" s="11"/>
      <c r="AQ948" s="12"/>
      <c r="AR948" s="12"/>
      <c r="AS948" s="12"/>
      <c r="AT948" s="12"/>
      <c r="AU948" s="12"/>
      <c r="AW948" s="12"/>
      <c r="AX948" s="12"/>
      <c r="AY948" s="12"/>
      <c r="AZ948" s="12"/>
      <c r="BA948" s="12"/>
    </row>
    <row r="949" spans="3:53" ht="12" x14ac:dyDescent="0.15">
      <c r="C949" s="11"/>
      <c r="D949" s="88"/>
      <c r="E949" s="11"/>
      <c r="F949" s="88"/>
      <c r="G949" s="11"/>
      <c r="H949" s="88"/>
      <c r="I949" s="11"/>
      <c r="J949" s="11"/>
      <c r="K949" s="11"/>
      <c r="L949" s="11"/>
      <c r="AQ949" s="12"/>
      <c r="AR949" s="12"/>
      <c r="AS949" s="12"/>
      <c r="AT949" s="12"/>
      <c r="AU949" s="12"/>
      <c r="AW949" s="12"/>
      <c r="AX949" s="12"/>
      <c r="AY949" s="12"/>
      <c r="AZ949" s="12"/>
      <c r="BA949" s="12"/>
    </row>
    <row r="950" spans="3:53" ht="12" x14ac:dyDescent="0.15">
      <c r="C950" s="11"/>
      <c r="D950" s="88"/>
      <c r="E950" s="11"/>
      <c r="F950" s="88"/>
      <c r="G950" s="11"/>
      <c r="H950" s="88"/>
      <c r="I950" s="11"/>
      <c r="J950" s="11"/>
      <c r="K950" s="11"/>
      <c r="L950" s="11"/>
      <c r="AQ950" s="12"/>
      <c r="AR950" s="12"/>
      <c r="AS950" s="12"/>
      <c r="AT950" s="12"/>
      <c r="AU950" s="12"/>
      <c r="AW950" s="12"/>
      <c r="AX950" s="12"/>
      <c r="AY950" s="12"/>
      <c r="AZ950" s="12"/>
      <c r="BA950" s="12"/>
    </row>
    <row r="951" spans="3:53" ht="12" x14ac:dyDescent="0.15">
      <c r="C951" s="11"/>
      <c r="D951" s="88"/>
      <c r="E951" s="11"/>
      <c r="F951" s="88"/>
      <c r="G951" s="11"/>
      <c r="H951" s="88"/>
      <c r="I951" s="11"/>
      <c r="J951" s="11"/>
      <c r="K951" s="11"/>
      <c r="L951" s="11"/>
      <c r="AQ951" s="12"/>
      <c r="AR951" s="12"/>
      <c r="AS951" s="12"/>
      <c r="AT951" s="12"/>
      <c r="AU951" s="12"/>
      <c r="AW951" s="12"/>
      <c r="AX951" s="12"/>
      <c r="AY951" s="12"/>
      <c r="AZ951" s="12"/>
      <c r="BA951" s="12"/>
    </row>
    <row r="952" spans="3:53" ht="12" x14ac:dyDescent="0.15">
      <c r="C952" s="11"/>
      <c r="D952" s="88"/>
      <c r="E952" s="11"/>
      <c r="F952" s="88"/>
      <c r="G952" s="11"/>
      <c r="H952" s="88"/>
      <c r="I952" s="11"/>
      <c r="J952" s="11"/>
      <c r="K952" s="11"/>
      <c r="L952" s="11"/>
      <c r="AQ952" s="12"/>
      <c r="AR952" s="12"/>
      <c r="AS952" s="12"/>
      <c r="AT952" s="12"/>
      <c r="AU952" s="12"/>
      <c r="AW952" s="12"/>
      <c r="AX952" s="12"/>
      <c r="AY952" s="12"/>
      <c r="AZ952" s="12"/>
      <c r="BA952" s="12"/>
    </row>
    <row r="953" spans="3:53" ht="12" x14ac:dyDescent="0.15">
      <c r="C953" s="11"/>
      <c r="D953" s="88"/>
      <c r="E953" s="11"/>
      <c r="F953" s="88"/>
      <c r="G953" s="11"/>
      <c r="H953" s="88"/>
      <c r="I953" s="11"/>
      <c r="J953" s="11"/>
      <c r="K953" s="11"/>
      <c r="L953" s="11"/>
      <c r="AQ953" s="12"/>
      <c r="AR953" s="12"/>
      <c r="AS953" s="12"/>
      <c r="AT953" s="12"/>
      <c r="AU953" s="12"/>
      <c r="AW953" s="12"/>
      <c r="AX953" s="12"/>
      <c r="AY953" s="12"/>
      <c r="AZ953" s="12"/>
      <c r="BA953" s="12"/>
    </row>
    <row r="954" spans="3:53" ht="12" x14ac:dyDescent="0.15">
      <c r="C954" s="11"/>
      <c r="D954" s="88"/>
      <c r="E954" s="11"/>
      <c r="F954" s="88"/>
      <c r="G954" s="11"/>
      <c r="H954" s="88"/>
      <c r="I954" s="11"/>
      <c r="J954" s="11"/>
      <c r="K954" s="11"/>
      <c r="L954" s="11"/>
      <c r="AQ954" s="12"/>
      <c r="AR954" s="12"/>
      <c r="AS954" s="12"/>
      <c r="AT954" s="12"/>
      <c r="AU954" s="12"/>
      <c r="AW954" s="12"/>
      <c r="AX954" s="12"/>
      <c r="AY954" s="12"/>
      <c r="AZ954" s="12"/>
      <c r="BA954" s="12"/>
    </row>
    <row r="955" spans="3:53" ht="12" x14ac:dyDescent="0.15">
      <c r="C955" s="11"/>
      <c r="D955" s="88"/>
      <c r="E955" s="11"/>
      <c r="F955" s="88"/>
      <c r="G955" s="11"/>
      <c r="H955" s="88"/>
      <c r="I955" s="11"/>
      <c r="J955" s="11"/>
      <c r="K955" s="11"/>
      <c r="L955" s="11"/>
      <c r="AQ955" s="12"/>
      <c r="AR955" s="12"/>
      <c r="AS955" s="12"/>
      <c r="AT955" s="12"/>
      <c r="AU955" s="12"/>
      <c r="AW955" s="12"/>
      <c r="AX955" s="12"/>
      <c r="AY955" s="12"/>
      <c r="AZ955" s="12"/>
      <c r="BA955" s="12"/>
    </row>
    <row r="956" spans="3:53" ht="12" x14ac:dyDescent="0.15">
      <c r="C956" s="11"/>
      <c r="D956" s="88"/>
      <c r="E956" s="11"/>
      <c r="F956" s="88"/>
      <c r="G956" s="11"/>
      <c r="H956" s="88"/>
      <c r="I956" s="11"/>
      <c r="J956" s="11"/>
      <c r="K956" s="11"/>
      <c r="L956" s="11"/>
      <c r="AQ956" s="12"/>
      <c r="AR956" s="12"/>
      <c r="AS956" s="12"/>
      <c r="AT956" s="12"/>
      <c r="AU956" s="12"/>
      <c r="AW956" s="12"/>
      <c r="AX956" s="12"/>
      <c r="AY956" s="12"/>
      <c r="AZ956" s="12"/>
      <c r="BA956" s="12"/>
    </row>
    <row r="957" spans="3:53" ht="12" x14ac:dyDescent="0.15">
      <c r="C957" s="11"/>
      <c r="D957" s="88"/>
      <c r="E957" s="11"/>
      <c r="F957" s="88"/>
      <c r="G957" s="11"/>
      <c r="H957" s="88"/>
      <c r="I957" s="11"/>
      <c r="J957" s="11"/>
      <c r="K957" s="11"/>
      <c r="L957" s="11"/>
      <c r="AQ957" s="12"/>
      <c r="AR957" s="12"/>
      <c r="AS957" s="12"/>
      <c r="AT957" s="12"/>
      <c r="AU957" s="12"/>
      <c r="AW957" s="12"/>
      <c r="AX957" s="12"/>
      <c r="AY957" s="12"/>
      <c r="AZ957" s="12"/>
      <c r="BA957" s="12"/>
    </row>
    <row r="958" spans="3:53" ht="12" x14ac:dyDescent="0.15">
      <c r="C958" s="11"/>
      <c r="D958" s="88"/>
      <c r="E958" s="11"/>
      <c r="F958" s="88"/>
      <c r="G958" s="11"/>
      <c r="H958" s="88"/>
      <c r="I958" s="11"/>
      <c r="J958" s="11"/>
      <c r="K958" s="11"/>
      <c r="L958" s="11"/>
      <c r="AQ958" s="12"/>
      <c r="AR958" s="12"/>
      <c r="AS958" s="12"/>
      <c r="AT958" s="12"/>
      <c r="AU958" s="12"/>
      <c r="AW958" s="12"/>
      <c r="AX958" s="12"/>
      <c r="AY958" s="12"/>
      <c r="AZ958" s="12"/>
      <c r="BA958" s="12"/>
    </row>
    <row r="959" spans="3:53" ht="12" x14ac:dyDescent="0.15">
      <c r="C959" s="11"/>
      <c r="D959" s="88"/>
      <c r="E959" s="11"/>
      <c r="F959" s="88"/>
      <c r="G959" s="11"/>
      <c r="H959" s="88"/>
      <c r="I959" s="11"/>
      <c r="J959" s="11"/>
      <c r="K959" s="11"/>
      <c r="L959" s="11"/>
      <c r="AQ959" s="12"/>
      <c r="AR959" s="12"/>
      <c r="AS959" s="12"/>
      <c r="AT959" s="12"/>
      <c r="AU959" s="12"/>
      <c r="AW959" s="12"/>
      <c r="AX959" s="12"/>
      <c r="AY959" s="12"/>
      <c r="AZ959" s="12"/>
      <c r="BA959" s="12"/>
    </row>
    <row r="960" spans="3:53" ht="12" x14ac:dyDescent="0.15">
      <c r="C960" s="11"/>
      <c r="D960" s="88"/>
      <c r="E960" s="11"/>
      <c r="F960" s="88"/>
      <c r="G960" s="11"/>
      <c r="H960" s="88"/>
      <c r="I960" s="11"/>
      <c r="J960" s="11"/>
      <c r="K960" s="11"/>
      <c r="L960" s="11"/>
      <c r="AQ960" s="12"/>
      <c r="AR960" s="12"/>
      <c r="AS960" s="12"/>
      <c r="AT960" s="12"/>
      <c r="AU960" s="12"/>
      <c r="AW960" s="12"/>
      <c r="AX960" s="12"/>
      <c r="AY960" s="12"/>
      <c r="AZ960" s="12"/>
      <c r="BA960" s="12"/>
    </row>
    <row r="961" spans="3:53" ht="12" x14ac:dyDescent="0.15">
      <c r="C961" s="11"/>
      <c r="D961" s="88"/>
      <c r="E961" s="11"/>
      <c r="F961" s="88"/>
      <c r="G961" s="11"/>
      <c r="H961" s="88"/>
      <c r="I961" s="11"/>
      <c r="J961" s="11"/>
      <c r="K961" s="11"/>
      <c r="L961" s="11"/>
      <c r="AQ961" s="12"/>
      <c r="AR961" s="12"/>
      <c r="AS961" s="12"/>
      <c r="AT961" s="12"/>
      <c r="AU961" s="12"/>
      <c r="AW961" s="12"/>
      <c r="AX961" s="12"/>
      <c r="AY961" s="12"/>
      <c r="AZ961" s="12"/>
      <c r="BA961" s="12"/>
    </row>
    <row r="962" spans="3:53" ht="12" x14ac:dyDescent="0.15">
      <c r="C962" s="11"/>
      <c r="D962" s="88"/>
      <c r="E962" s="11"/>
      <c r="F962" s="88"/>
      <c r="G962" s="11"/>
      <c r="H962" s="88"/>
      <c r="I962" s="11"/>
      <c r="J962" s="11"/>
      <c r="K962" s="11"/>
      <c r="L962" s="11"/>
      <c r="AQ962" s="12"/>
      <c r="AR962" s="12"/>
      <c r="AS962" s="12"/>
      <c r="AT962" s="12"/>
      <c r="AU962" s="12"/>
      <c r="AW962" s="12"/>
      <c r="AX962" s="12"/>
      <c r="AY962" s="12"/>
      <c r="AZ962" s="12"/>
      <c r="BA962" s="12"/>
    </row>
    <row r="963" spans="3:53" ht="12" x14ac:dyDescent="0.15">
      <c r="C963" s="11"/>
      <c r="D963" s="88"/>
      <c r="E963" s="11"/>
      <c r="F963" s="88"/>
      <c r="G963" s="11"/>
      <c r="H963" s="88"/>
      <c r="I963" s="11"/>
      <c r="J963" s="11"/>
      <c r="K963" s="11"/>
      <c r="L963" s="11"/>
      <c r="AQ963" s="12"/>
      <c r="AR963" s="12"/>
      <c r="AS963" s="12"/>
      <c r="AT963" s="12"/>
      <c r="AU963" s="12"/>
      <c r="AW963" s="12"/>
      <c r="AX963" s="12"/>
      <c r="AY963" s="12"/>
      <c r="AZ963" s="12"/>
      <c r="BA963" s="12"/>
    </row>
    <row r="964" spans="3:53" ht="12" x14ac:dyDescent="0.15">
      <c r="C964" s="11"/>
      <c r="D964" s="88"/>
      <c r="E964" s="11"/>
      <c r="F964" s="88"/>
      <c r="G964" s="11"/>
      <c r="H964" s="88"/>
      <c r="I964" s="11"/>
      <c r="J964" s="11"/>
      <c r="K964" s="11"/>
      <c r="L964" s="11"/>
      <c r="AQ964" s="12"/>
      <c r="AR964" s="12"/>
      <c r="AS964" s="12"/>
      <c r="AT964" s="12"/>
      <c r="AU964" s="12"/>
      <c r="AW964" s="12"/>
      <c r="AX964" s="12"/>
      <c r="AY964" s="12"/>
      <c r="AZ964" s="12"/>
      <c r="BA964" s="12"/>
    </row>
    <row r="965" spans="3:53" ht="12" x14ac:dyDescent="0.15">
      <c r="C965" s="11"/>
      <c r="D965" s="88"/>
      <c r="E965" s="11"/>
      <c r="F965" s="88"/>
      <c r="G965" s="11"/>
      <c r="H965" s="88"/>
      <c r="I965" s="11"/>
      <c r="J965" s="11"/>
      <c r="K965" s="11"/>
      <c r="L965" s="11"/>
      <c r="AQ965" s="12"/>
      <c r="AR965" s="12"/>
      <c r="AS965" s="12"/>
      <c r="AT965" s="12"/>
      <c r="AU965" s="12"/>
      <c r="AW965" s="12"/>
      <c r="AX965" s="12"/>
      <c r="AY965" s="12"/>
      <c r="AZ965" s="12"/>
      <c r="BA965" s="12"/>
    </row>
    <row r="966" spans="3:53" ht="12" x14ac:dyDescent="0.15">
      <c r="C966" s="11"/>
      <c r="D966" s="88"/>
      <c r="E966" s="11"/>
      <c r="F966" s="88"/>
      <c r="G966" s="11"/>
      <c r="H966" s="88"/>
      <c r="I966" s="11"/>
      <c r="J966" s="11"/>
      <c r="K966" s="11"/>
      <c r="L966" s="11"/>
      <c r="AQ966" s="12"/>
      <c r="AR966" s="12"/>
      <c r="AS966" s="12"/>
      <c r="AT966" s="12"/>
      <c r="AU966" s="12"/>
      <c r="AW966" s="12"/>
      <c r="AX966" s="12"/>
      <c r="AY966" s="12"/>
      <c r="AZ966" s="12"/>
      <c r="BA966" s="12"/>
    </row>
    <row r="967" spans="3:53" ht="12" x14ac:dyDescent="0.15">
      <c r="C967" s="11"/>
      <c r="D967" s="88"/>
      <c r="E967" s="11"/>
      <c r="F967" s="88"/>
      <c r="G967" s="11"/>
      <c r="H967" s="88"/>
      <c r="I967" s="11"/>
      <c r="J967" s="11"/>
      <c r="K967" s="11"/>
      <c r="L967" s="11"/>
      <c r="AQ967" s="12"/>
      <c r="AR967" s="12"/>
      <c r="AS967" s="12"/>
      <c r="AT967" s="12"/>
      <c r="AU967" s="12"/>
      <c r="AW967" s="12"/>
      <c r="AX967" s="12"/>
      <c r="AY967" s="12"/>
      <c r="AZ967" s="12"/>
      <c r="BA967" s="12"/>
    </row>
    <row r="968" spans="3:53" ht="12" x14ac:dyDescent="0.15">
      <c r="C968" s="11"/>
      <c r="D968" s="88"/>
      <c r="E968" s="11"/>
      <c r="F968" s="88"/>
      <c r="G968" s="11"/>
      <c r="H968" s="88"/>
      <c r="I968" s="11"/>
      <c r="J968" s="11"/>
      <c r="K968" s="11"/>
      <c r="L968" s="11"/>
      <c r="AQ968" s="12"/>
      <c r="AR968" s="12"/>
      <c r="AS968" s="12"/>
      <c r="AT968" s="12"/>
      <c r="AU968" s="12"/>
      <c r="AW968" s="12"/>
      <c r="AX968" s="12"/>
      <c r="AY968" s="12"/>
      <c r="AZ968" s="12"/>
      <c r="BA968" s="12"/>
    </row>
    <row r="969" spans="3:53" ht="12" x14ac:dyDescent="0.15">
      <c r="C969" s="11"/>
      <c r="D969" s="88"/>
      <c r="E969" s="11"/>
      <c r="F969" s="88"/>
      <c r="G969" s="11"/>
      <c r="H969" s="88"/>
      <c r="I969" s="11"/>
      <c r="J969" s="11"/>
      <c r="K969" s="11"/>
      <c r="L969" s="11"/>
      <c r="AQ969" s="12"/>
      <c r="AR969" s="12"/>
      <c r="AS969" s="12"/>
      <c r="AT969" s="12"/>
      <c r="AU969" s="12"/>
      <c r="AW969" s="12"/>
      <c r="AX969" s="12"/>
      <c r="AY969" s="12"/>
      <c r="AZ969" s="12"/>
      <c r="BA969" s="12"/>
    </row>
    <row r="970" spans="3:53" ht="12" x14ac:dyDescent="0.15">
      <c r="C970" s="11"/>
      <c r="D970" s="88"/>
      <c r="E970" s="11"/>
      <c r="F970" s="88"/>
      <c r="G970" s="11"/>
      <c r="H970" s="88"/>
      <c r="I970" s="11"/>
      <c r="J970" s="11"/>
      <c r="K970" s="11"/>
      <c r="L970" s="11"/>
      <c r="AQ970" s="12"/>
      <c r="AR970" s="12"/>
      <c r="AS970" s="12"/>
      <c r="AT970" s="12"/>
      <c r="AU970" s="12"/>
      <c r="AW970" s="12"/>
      <c r="AX970" s="12"/>
      <c r="AY970" s="12"/>
      <c r="AZ970" s="12"/>
      <c r="BA970" s="12"/>
    </row>
    <row r="971" spans="3:53" ht="12" x14ac:dyDescent="0.15">
      <c r="C971" s="11"/>
      <c r="D971" s="88"/>
      <c r="E971" s="11"/>
      <c r="F971" s="88"/>
      <c r="G971" s="11"/>
      <c r="H971" s="88"/>
      <c r="I971" s="11"/>
      <c r="J971" s="11"/>
      <c r="K971" s="11"/>
      <c r="L971" s="11"/>
      <c r="AQ971" s="12"/>
      <c r="AR971" s="12"/>
      <c r="AS971" s="12"/>
      <c r="AT971" s="12"/>
      <c r="AU971" s="12"/>
      <c r="AW971" s="12"/>
      <c r="AX971" s="12"/>
      <c r="AY971" s="12"/>
      <c r="AZ971" s="12"/>
      <c r="BA971" s="12"/>
    </row>
    <row r="972" spans="3:53" ht="12" x14ac:dyDescent="0.15">
      <c r="C972" s="11"/>
      <c r="D972" s="88"/>
      <c r="E972" s="11"/>
      <c r="F972" s="88"/>
      <c r="G972" s="11"/>
      <c r="H972" s="88"/>
      <c r="I972" s="11"/>
      <c r="J972" s="11"/>
      <c r="K972" s="11"/>
      <c r="L972" s="11"/>
      <c r="AQ972" s="12"/>
      <c r="AR972" s="12"/>
      <c r="AS972" s="12"/>
      <c r="AT972" s="12"/>
      <c r="AU972" s="12"/>
      <c r="AW972" s="12"/>
      <c r="AX972" s="12"/>
      <c r="AY972" s="12"/>
      <c r="AZ972" s="12"/>
      <c r="BA972" s="12"/>
    </row>
    <row r="973" spans="3:53" ht="12" x14ac:dyDescent="0.15">
      <c r="C973" s="11"/>
      <c r="D973" s="88"/>
      <c r="E973" s="11"/>
      <c r="F973" s="88"/>
      <c r="G973" s="11"/>
      <c r="H973" s="88"/>
      <c r="I973" s="11"/>
      <c r="J973" s="11"/>
      <c r="K973" s="11"/>
      <c r="L973" s="11"/>
      <c r="AQ973" s="12"/>
      <c r="AR973" s="12"/>
      <c r="AS973" s="12"/>
      <c r="AT973" s="12"/>
      <c r="AU973" s="12"/>
      <c r="AW973" s="12"/>
      <c r="AX973" s="12"/>
      <c r="AY973" s="12"/>
      <c r="AZ973" s="12"/>
      <c r="BA973" s="12"/>
    </row>
    <row r="974" spans="3:53" ht="12" x14ac:dyDescent="0.15">
      <c r="C974" s="11"/>
      <c r="D974" s="88"/>
      <c r="E974" s="11"/>
      <c r="F974" s="88"/>
      <c r="G974" s="11"/>
      <c r="H974" s="88"/>
      <c r="I974" s="11"/>
      <c r="J974" s="11"/>
      <c r="K974" s="11"/>
      <c r="L974" s="11"/>
      <c r="AQ974" s="12"/>
      <c r="AR974" s="12"/>
      <c r="AS974" s="12"/>
      <c r="AT974" s="12"/>
      <c r="AU974" s="12"/>
      <c r="AW974" s="12"/>
      <c r="AX974" s="12"/>
      <c r="AY974" s="12"/>
      <c r="AZ974" s="12"/>
      <c r="BA974" s="12"/>
    </row>
    <row r="975" spans="3:53" ht="12" x14ac:dyDescent="0.15">
      <c r="C975" s="11"/>
      <c r="D975" s="88"/>
      <c r="E975" s="11"/>
      <c r="F975" s="88"/>
      <c r="G975" s="11"/>
      <c r="H975" s="88"/>
      <c r="I975" s="11"/>
      <c r="J975" s="11"/>
      <c r="K975" s="11"/>
      <c r="L975" s="11"/>
      <c r="AQ975" s="12"/>
      <c r="AR975" s="12"/>
      <c r="AS975" s="12"/>
      <c r="AT975" s="12"/>
      <c r="AU975" s="12"/>
      <c r="AW975" s="12"/>
      <c r="AX975" s="12"/>
      <c r="AY975" s="12"/>
      <c r="AZ975" s="12"/>
      <c r="BA975" s="12"/>
    </row>
    <row r="976" spans="3:53" ht="12" x14ac:dyDescent="0.15">
      <c r="C976" s="11"/>
      <c r="D976" s="88"/>
      <c r="E976" s="11"/>
      <c r="F976" s="88"/>
      <c r="G976" s="11"/>
      <c r="H976" s="88"/>
      <c r="I976" s="11"/>
      <c r="J976" s="11"/>
      <c r="K976" s="11"/>
      <c r="L976" s="11"/>
      <c r="AQ976" s="12"/>
      <c r="AR976" s="12"/>
      <c r="AS976" s="12"/>
      <c r="AT976" s="12"/>
      <c r="AU976" s="12"/>
      <c r="AW976" s="12"/>
      <c r="AX976" s="12"/>
      <c r="AY976" s="12"/>
      <c r="AZ976" s="12"/>
      <c r="BA976" s="12"/>
    </row>
    <row r="977" spans="3:53" ht="12" x14ac:dyDescent="0.15">
      <c r="C977" s="11"/>
      <c r="D977" s="88"/>
      <c r="E977" s="11"/>
      <c r="F977" s="88"/>
      <c r="G977" s="11"/>
      <c r="H977" s="88"/>
      <c r="I977" s="11"/>
      <c r="J977" s="11"/>
      <c r="K977" s="11"/>
      <c r="L977" s="11"/>
      <c r="AQ977" s="12"/>
      <c r="AR977" s="12"/>
      <c r="AS977" s="12"/>
      <c r="AT977" s="12"/>
      <c r="AU977" s="12"/>
      <c r="AW977" s="12"/>
      <c r="AX977" s="12"/>
      <c r="AY977" s="12"/>
      <c r="AZ977" s="12"/>
      <c r="BA977" s="12"/>
    </row>
    <row r="978" spans="3:53" ht="12" x14ac:dyDescent="0.15">
      <c r="C978" s="11"/>
      <c r="D978" s="88"/>
      <c r="E978" s="11"/>
      <c r="F978" s="88"/>
      <c r="G978" s="11"/>
      <c r="H978" s="88"/>
      <c r="I978" s="11"/>
      <c r="J978" s="11"/>
      <c r="K978" s="11"/>
      <c r="L978" s="11"/>
      <c r="AQ978" s="12"/>
      <c r="AR978" s="12"/>
      <c r="AS978" s="12"/>
      <c r="AT978" s="12"/>
      <c r="AU978" s="12"/>
      <c r="AW978" s="12"/>
      <c r="AX978" s="12"/>
      <c r="AY978" s="12"/>
      <c r="AZ978" s="12"/>
      <c r="BA978" s="12"/>
    </row>
    <row r="979" spans="3:53" ht="12" x14ac:dyDescent="0.15">
      <c r="C979" s="11"/>
      <c r="D979" s="88"/>
      <c r="E979" s="11"/>
      <c r="F979" s="88"/>
      <c r="G979" s="11"/>
      <c r="H979" s="88"/>
      <c r="I979" s="11"/>
      <c r="J979" s="11"/>
      <c r="K979" s="11"/>
      <c r="L979" s="11"/>
      <c r="AQ979" s="12"/>
      <c r="AR979" s="12"/>
      <c r="AS979" s="12"/>
      <c r="AT979" s="12"/>
      <c r="AU979" s="12"/>
      <c r="AW979" s="12"/>
      <c r="AX979" s="12"/>
      <c r="AY979" s="12"/>
      <c r="AZ979" s="12"/>
      <c r="BA979" s="12"/>
    </row>
    <row r="980" spans="3:53" ht="12" x14ac:dyDescent="0.15">
      <c r="C980" s="11"/>
      <c r="D980" s="88"/>
      <c r="E980" s="11"/>
      <c r="F980" s="88"/>
      <c r="G980" s="11"/>
      <c r="H980" s="88"/>
      <c r="I980" s="11"/>
      <c r="J980" s="11"/>
      <c r="K980" s="11"/>
      <c r="L980" s="11"/>
      <c r="AQ980" s="12"/>
      <c r="AR980" s="12"/>
      <c r="AS980" s="12"/>
      <c r="AT980" s="12"/>
      <c r="AU980" s="12"/>
      <c r="AW980" s="12"/>
      <c r="AX980" s="12"/>
      <c r="AY980" s="12"/>
      <c r="AZ980" s="12"/>
      <c r="BA980" s="12"/>
    </row>
    <row r="981" spans="3:53" ht="12" x14ac:dyDescent="0.15">
      <c r="C981" s="11"/>
      <c r="D981" s="88"/>
      <c r="E981" s="11"/>
      <c r="F981" s="88"/>
      <c r="G981" s="11"/>
      <c r="H981" s="88"/>
      <c r="I981" s="11"/>
      <c r="J981" s="11"/>
      <c r="K981" s="11"/>
      <c r="L981" s="11"/>
      <c r="AQ981" s="12"/>
      <c r="AR981" s="12"/>
      <c r="AS981" s="12"/>
      <c r="AT981" s="12"/>
      <c r="AU981" s="12"/>
      <c r="AW981" s="12"/>
      <c r="AX981" s="12"/>
      <c r="AY981" s="12"/>
      <c r="AZ981" s="12"/>
      <c r="BA981" s="12"/>
    </row>
    <row r="982" spans="3:53" ht="12" x14ac:dyDescent="0.15">
      <c r="C982" s="11"/>
      <c r="D982" s="88"/>
      <c r="E982" s="11"/>
      <c r="F982" s="88"/>
      <c r="G982" s="11"/>
      <c r="H982" s="88"/>
      <c r="I982" s="11"/>
      <c r="J982" s="11"/>
      <c r="K982" s="11"/>
      <c r="L982" s="11"/>
      <c r="AQ982" s="12"/>
      <c r="AR982" s="12"/>
      <c r="AS982" s="12"/>
      <c r="AT982" s="12"/>
      <c r="AU982" s="12"/>
      <c r="AW982" s="12"/>
      <c r="AX982" s="12"/>
      <c r="AY982" s="12"/>
      <c r="AZ982" s="12"/>
      <c r="BA982" s="12"/>
    </row>
    <row r="983" spans="3:53" ht="12" x14ac:dyDescent="0.15">
      <c r="C983" s="11"/>
      <c r="D983" s="88"/>
      <c r="E983" s="11"/>
      <c r="F983" s="88"/>
      <c r="G983" s="11"/>
      <c r="H983" s="88"/>
      <c r="I983" s="11"/>
      <c r="J983" s="11"/>
      <c r="K983" s="11"/>
      <c r="L983" s="11"/>
      <c r="AQ983" s="12"/>
      <c r="AR983" s="12"/>
      <c r="AS983" s="12"/>
      <c r="AT983" s="12"/>
      <c r="AU983" s="12"/>
      <c r="AW983" s="12"/>
      <c r="AX983" s="12"/>
      <c r="AY983" s="12"/>
      <c r="AZ983" s="12"/>
      <c r="BA983" s="12"/>
    </row>
    <row r="984" spans="3:53" ht="12" x14ac:dyDescent="0.15">
      <c r="C984" s="11"/>
      <c r="D984" s="88"/>
      <c r="E984" s="11"/>
      <c r="F984" s="88"/>
      <c r="G984" s="11"/>
      <c r="H984" s="88"/>
      <c r="I984" s="11"/>
      <c r="J984" s="11"/>
      <c r="K984" s="11"/>
      <c r="L984" s="11"/>
      <c r="AQ984" s="12"/>
      <c r="AR984" s="12"/>
      <c r="AS984" s="12"/>
      <c r="AT984" s="12"/>
      <c r="AU984" s="12"/>
      <c r="AW984" s="12"/>
      <c r="AX984" s="12"/>
      <c r="AY984" s="12"/>
      <c r="AZ984" s="12"/>
      <c r="BA984" s="12"/>
    </row>
    <row r="985" spans="3:53" ht="12" x14ac:dyDescent="0.15">
      <c r="C985" s="11"/>
      <c r="D985" s="88"/>
      <c r="E985" s="11"/>
      <c r="F985" s="88"/>
      <c r="G985" s="11"/>
      <c r="H985" s="88"/>
      <c r="I985" s="11"/>
      <c r="J985" s="11"/>
      <c r="K985" s="11"/>
      <c r="L985" s="11"/>
      <c r="AQ985" s="12"/>
      <c r="AR985" s="12"/>
      <c r="AS985" s="12"/>
      <c r="AT985" s="12"/>
      <c r="AU985" s="12"/>
      <c r="AW985" s="12"/>
      <c r="AX985" s="12"/>
      <c r="AY985" s="12"/>
      <c r="AZ985" s="12"/>
      <c r="BA985" s="12"/>
    </row>
    <row r="986" spans="3:53" ht="12" x14ac:dyDescent="0.15">
      <c r="C986" s="11"/>
      <c r="D986" s="88"/>
      <c r="E986" s="11"/>
      <c r="F986" s="88"/>
      <c r="G986" s="11"/>
      <c r="H986" s="88"/>
      <c r="I986" s="11"/>
      <c r="J986" s="11"/>
      <c r="K986" s="11"/>
      <c r="L986" s="11"/>
      <c r="AQ986" s="12"/>
      <c r="AR986" s="12"/>
      <c r="AS986" s="12"/>
      <c r="AT986" s="12"/>
      <c r="AU986" s="12"/>
      <c r="AW986" s="12"/>
      <c r="AX986" s="12"/>
      <c r="AY986" s="12"/>
      <c r="AZ986" s="12"/>
      <c r="BA986" s="12"/>
    </row>
    <row r="987" spans="3:53" ht="12" x14ac:dyDescent="0.15">
      <c r="C987" s="11"/>
      <c r="D987" s="88"/>
      <c r="E987" s="11"/>
      <c r="F987" s="88"/>
      <c r="G987" s="11"/>
      <c r="H987" s="88"/>
      <c r="I987" s="11"/>
      <c r="J987" s="11"/>
      <c r="K987" s="11"/>
      <c r="L987" s="11"/>
      <c r="AQ987" s="12"/>
      <c r="AR987" s="12"/>
      <c r="AS987" s="12"/>
      <c r="AT987" s="12"/>
      <c r="AU987" s="12"/>
      <c r="AW987" s="12"/>
      <c r="AX987" s="12"/>
      <c r="AY987" s="12"/>
      <c r="AZ987" s="12"/>
      <c r="BA987" s="12"/>
    </row>
    <row r="988" spans="3:53" ht="12" x14ac:dyDescent="0.15">
      <c r="C988" s="11"/>
      <c r="D988" s="88"/>
      <c r="E988" s="11"/>
      <c r="F988" s="88"/>
      <c r="G988" s="11"/>
      <c r="H988" s="88"/>
      <c r="I988" s="11"/>
      <c r="J988" s="11"/>
      <c r="K988" s="11"/>
      <c r="L988" s="11"/>
      <c r="AQ988" s="12"/>
      <c r="AR988" s="12"/>
      <c r="AS988" s="12"/>
      <c r="AT988" s="12"/>
      <c r="AU988" s="12"/>
      <c r="AW988" s="12"/>
      <c r="AX988" s="12"/>
      <c r="AY988" s="12"/>
      <c r="AZ988" s="12"/>
      <c r="BA988" s="12"/>
    </row>
    <row r="989" spans="3:53" ht="12" x14ac:dyDescent="0.15">
      <c r="C989" s="11"/>
      <c r="D989" s="88"/>
      <c r="E989" s="11"/>
      <c r="F989" s="88"/>
      <c r="G989" s="11"/>
      <c r="H989" s="88"/>
      <c r="I989" s="11"/>
      <c r="J989" s="11"/>
      <c r="K989" s="11"/>
      <c r="L989" s="11"/>
      <c r="AQ989" s="12"/>
      <c r="AR989" s="12"/>
      <c r="AS989" s="12"/>
      <c r="AT989" s="12"/>
      <c r="AU989" s="12"/>
      <c r="AW989" s="12"/>
      <c r="AX989" s="12"/>
      <c r="AY989" s="12"/>
      <c r="AZ989" s="12"/>
      <c r="BA989" s="12"/>
    </row>
    <row r="990" spans="3:53" ht="12" x14ac:dyDescent="0.15">
      <c r="C990" s="11"/>
      <c r="D990" s="88"/>
      <c r="E990" s="11"/>
      <c r="F990" s="88"/>
      <c r="G990" s="11"/>
      <c r="H990" s="88"/>
      <c r="I990" s="11"/>
      <c r="J990" s="11"/>
      <c r="K990" s="11"/>
      <c r="L990" s="11"/>
      <c r="AQ990" s="12"/>
      <c r="AR990" s="12"/>
      <c r="AS990" s="12"/>
      <c r="AT990" s="12"/>
      <c r="AU990" s="12"/>
      <c r="AW990" s="12"/>
      <c r="AX990" s="12"/>
      <c r="AY990" s="12"/>
      <c r="AZ990" s="12"/>
      <c r="BA990" s="12"/>
    </row>
    <row r="991" spans="3:53" ht="12" x14ac:dyDescent="0.15">
      <c r="C991" s="11"/>
      <c r="D991" s="88"/>
      <c r="E991" s="11"/>
      <c r="F991" s="88"/>
      <c r="G991" s="11"/>
      <c r="H991" s="88"/>
      <c r="I991" s="11"/>
      <c r="J991" s="11"/>
      <c r="K991" s="11"/>
      <c r="L991" s="11"/>
      <c r="AQ991" s="12"/>
      <c r="AR991" s="12"/>
      <c r="AS991" s="12"/>
      <c r="AT991" s="12"/>
      <c r="AU991" s="12"/>
      <c r="AW991" s="12"/>
      <c r="AX991" s="12"/>
      <c r="AY991" s="12"/>
      <c r="AZ991" s="12"/>
      <c r="BA991" s="12"/>
    </row>
    <row r="992" spans="3:53" ht="12" x14ac:dyDescent="0.15">
      <c r="C992" s="11"/>
      <c r="D992" s="88"/>
      <c r="E992" s="11"/>
      <c r="F992" s="88"/>
      <c r="G992" s="11"/>
      <c r="H992" s="88"/>
      <c r="I992" s="11"/>
      <c r="J992" s="11"/>
      <c r="K992" s="11"/>
      <c r="L992" s="11"/>
      <c r="AQ992" s="12"/>
      <c r="AR992" s="12"/>
      <c r="AS992" s="12"/>
      <c r="AT992" s="12"/>
      <c r="AU992" s="12"/>
      <c r="AW992" s="12"/>
      <c r="AX992" s="12"/>
      <c r="AY992" s="12"/>
      <c r="AZ992" s="12"/>
      <c r="BA992" s="12"/>
    </row>
    <row r="993" spans="3:53" ht="12" x14ac:dyDescent="0.15">
      <c r="C993" s="11"/>
      <c r="D993" s="88"/>
      <c r="E993" s="11"/>
      <c r="F993" s="88"/>
      <c r="G993" s="11"/>
      <c r="H993" s="88"/>
      <c r="I993" s="11"/>
      <c r="J993" s="11"/>
      <c r="K993" s="11"/>
      <c r="L993" s="11"/>
      <c r="AQ993" s="12"/>
      <c r="AR993" s="12"/>
      <c r="AS993" s="12"/>
      <c r="AT993" s="12"/>
      <c r="AU993" s="12"/>
      <c r="AW993" s="12"/>
      <c r="AX993" s="12"/>
      <c r="AY993" s="12"/>
      <c r="AZ993" s="12"/>
      <c r="BA993" s="12"/>
    </row>
    <row r="994" spans="3:53" ht="12" x14ac:dyDescent="0.15">
      <c r="C994" s="11"/>
      <c r="D994" s="88"/>
      <c r="E994" s="11"/>
      <c r="F994" s="88"/>
      <c r="G994" s="11"/>
      <c r="H994" s="88"/>
      <c r="I994" s="11"/>
      <c r="J994" s="11"/>
      <c r="K994" s="11"/>
      <c r="L994" s="11"/>
      <c r="AQ994" s="12"/>
      <c r="AR994" s="12"/>
      <c r="AS994" s="12"/>
      <c r="AT994" s="12"/>
      <c r="AU994" s="12"/>
      <c r="AW994" s="12"/>
      <c r="AX994" s="12"/>
      <c r="AY994" s="12"/>
      <c r="AZ994" s="12"/>
      <c r="BA994" s="12"/>
    </row>
    <row r="995" spans="3:53" ht="12" x14ac:dyDescent="0.15">
      <c r="C995" s="11"/>
      <c r="D995" s="88"/>
      <c r="E995" s="11"/>
      <c r="F995" s="88"/>
      <c r="G995" s="11"/>
      <c r="H995" s="88"/>
      <c r="I995" s="11"/>
      <c r="J995" s="11"/>
      <c r="K995" s="11"/>
      <c r="L995" s="11"/>
      <c r="AQ995" s="12"/>
      <c r="AR995" s="12"/>
      <c r="AS995" s="12"/>
      <c r="AT995" s="12"/>
      <c r="AU995" s="12"/>
      <c r="AW995" s="12"/>
      <c r="AX995" s="12"/>
      <c r="AY995" s="12"/>
      <c r="AZ995" s="12"/>
      <c r="BA995" s="12"/>
    </row>
    <row r="996" spans="3:53" ht="12" x14ac:dyDescent="0.15">
      <c r="C996" s="11"/>
      <c r="D996" s="88"/>
      <c r="E996" s="11"/>
      <c r="F996" s="88"/>
      <c r="G996" s="11"/>
      <c r="H996" s="88"/>
      <c r="I996" s="11"/>
      <c r="J996" s="11"/>
      <c r="K996" s="11"/>
      <c r="L996" s="11"/>
      <c r="AQ996" s="12"/>
      <c r="AR996" s="12"/>
      <c r="AS996" s="12"/>
      <c r="AT996" s="12"/>
      <c r="AU996" s="12"/>
      <c r="AW996" s="12"/>
      <c r="AX996" s="12"/>
      <c r="AY996" s="12"/>
      <c r="AZ996" s="12"/>
      <c r="BA996" s="12"/>
    </row>
    <row r="997" spans="3:53" ht="12" x14ac:dyDescent="0.15">
      <c r="C997" s="11"/>
      <c r="D997" s="88"/>
      <c r="E997" s="11"/>
      <c r="F997" s="88"/>
      <c r="G997" s="11"/>
      <c r="H997" s="88"/>
      <c r="I997" s="11"/>
      <c r="J997" s="11"/>
      <c r="K997" s="11"/>
      <c r="L997" s="11"/>
      <c r="AQ997" s="12"/>
      <c r="AR997" s="12"/>
      <c r="AS997" s="12"/>
      <c r="AT997" s="12"/>
      <c r="AU997" s="12"/>
      <c r="AW997" s="12"/>
      <c r="AX997" s="12"/>
      <c r="AY997" s="12"/>
      <c r="AZ997" s="12"/>
      <c r="BA997" s="12"/>
    </row>
    <row r="998" spans="3:53" ht="12" x14ac:dyDescent="0.15">
      <c r="C998" s="11"/>
      <c r="D998" s="88"/>
      <c r="E998" s="11"/>
      <c r="F998" s="88"/>
      <c r="G998" s="11"/>
      <c r="H998" s="88"/>
      <c r="I998" s="11"/>
      <c r="J998" s="11"/>
      <c r="K998" s="11"/>
      <c r="L998" s="11"/>
      <c r="AQ998" s="12"/>
      <c r="AR998" s="12"/>
      <c r="AS998" s="12"/>
      <c r="AT998" s="12"/>
      <c r="AU998" s="12"/>
      <c r="AW998" s="12"/>
      <c r="AX998" s="12"/>
      <c r="AY998" s="12"/>
      <c r="AZ998" s="12"/>
      <c r="BA998" s="12"/>
    </row>
    <row r="999" spans="3:53" ht="12" x14ac:dyDescent="0.15">
      <c r="C999" s="11"/>
      <c r="D999" s="88"/>
      <c r="E999" s="11"/>
      <c r="F999" s="88"/>
      <c r="G999" s="11"/>
      <c r="H999" s="88"/>
      <c r="I999" s="11"/>
      <c r="J999" s="11"/>
      <c r="K999" s="11"/>
      <c r="L999" s="11"/>
      <c r="AQ999" s="12"/>
      <c r="AR999" s="12"/>
      <c r="AS999" s="12"/>
      <c r="AT999" s="12"/>
      <c r="AU999" s="12"/>
      <c r="AW999" s="12"/>
      <c r="AX999" s="12"/>
      <c r="AY999" s="12"/>
      <c r="AZ999" s="12"/>
      <c r="BA999" s="12"/>
    </row>
    <row r="1000" spans="3:53" ht="12" x14ac:dyDescent="0.15">
      <c r="C1000" s="11"/>
      <c r="D1000" s="88"/>
      <c r="E1000" s="11"/>
      <c r="F1000" s="88"/>
      <c r="G1000" s="11"/>
      <c r="H1000" s="88"/>
      <c r="I1000" s="11"/>
      <c r="J1000" s="11"/>
      <c r="K1000" s="11"/>
      <c r="L1000" s="11"/>
      <c r="AQ1000" s="12"/>
      <c r="AR1000" s="12"/>
      <c r="AS1000" s="12"/>
      <c r="AT1000" s="12"/>
      <c r="AU1000" s="12"/>
      <c r="AW1000" s="12"/>
      <c r="AX1000" s="12"/>
      <c r="AY1000" s="12"/>
      <c r="AZ1000" s="12"/>
      <c r="BA1000" s="12"/>
    </row>
    <row r="1001" spans="3:53" ht="12" x14ac:dyDescent="0.15">
      <c r="C1001" s="11"/>
      <c r="D1001" s="88"/>
      <c r="E1001" s="11"/>
      <c r="F1001" s="88"/>
      <c r="G1001" s="11"/>
      <c r="H1001" s="88"/>
      <c r="I1001" s="11"/>
      <c r="J1001" s="11"/>
      <c r="K1001" s="11"/>
      <c r="L1001" s="11"/>
      <c r="AQ1001" s="12"/>
      <c r="AR1001" s="12"/>
      <c r="AS1001" s="12"/>
      <c r="AT1001" s="12"/>
      <c r="AU1001" s="12"/>
      <c r="AW1001" s="12"/>
      <c r="AX1001" s="12"/>
      <c r="AY1001" s="12"/>
      <c r="AZ1001" s="12"/>
      <c r="BA1001" s="12"/>
    </row>
    <row r="1002" spans="3:53" ht="12" x14ac:dyDescent="0.15">
      <c r="C1002" s="11"/>
      <c r="D1002" s="88"/>
      <c r="E1002" s="11"/>
      <c r="F1002" s="88"/>
      <c r="G1002" s="11"/>
      <c r="H1002" s="88"/>
      <c r="I1002" s="11"/>
      <c r="J1002" s="11"/>
      <c r="K1002" s="11"/>
      <c r="L1002" s="11"/>
      <c r="AQ1002" s="12"/>
      <c r="AR1002" s="12"/>
      <c r="AS1002" s="12"/>
      <c r="AT1002" s="12"/>
      <c r="AU1002" s="12"/>
      <c r="AW1002" s="12"/>
      <c r="AX1002" s="12"/>
      <c r="AY1002" s="12"/>
      <c r="AZ1002" s="12"/>
      <c r="BA1002" s="12"/>
    </row>
    <row r="1003" spans="3:53" ht="12" x14ac:dyDescent="0.15">
      <c r="C1003" s="11"/>
      <c r="D1003" s="88"/>
      <c r="E1003" s="11"/>
      <c r="F1003" s="88"/>
      <c r="G1003" s="11"/>
      <c r="H1003" s="88"/>
      <c r="I1003" s="11"/>
      <c r="J1003" s="11"/>
      <c r="K1003" s="11"/>
      <c r="L1003" s="11"/>
      <c r="AQ1003" s="12"/>
      <c r="AR1003" s="12"/>
      <c r="AS1003" s="12"/>
      <c r="AT1003" s="12"/>
      <c r="AU1003" s="12"/>
      <c r="AW1003" s="12"/>
      <c r="AX1003" s="12"/>
      <c r="AY1003" s="12"/>
      <c r="AZ1003" s="12"/>
      <c r="BA1003" s="12"/>
    </row>
    <row r="1004" spans="3:53" ht="12" x14ac:dyDescent="0.15">
      <c r="C1004" s="11"/>
      <c r="D1004" s="88"/>
      <c r="E1004" s="11"/>
      <c r="F1004" s="88"/>
      <c r="G1004" s="11"/>
      <c r="H1004" s="88"/>
      <c r="I1004" s="11"/>
      <c r="J1004" s="11"/>
      <c r="K1004" s="11"/>
      <c r="L1004" s="11"/>
      <c r="AQ1004" s="12"/>
      <c r="AR1004" s="12"/>
      <c r="AS1004" s="12"/>
      <c r="AT1004" s="12"/>
      <c r="AU1004" s="12"/>
      <c r="AW1004" s="12"/>
      <c r="AX1004" s="12"/>
      <c r="AY1004" s="12"/>
      <c r="AZ1004" s="12"/>
      <c r="BA1004" s="12"/>
    </row>
    <row r="1005" spans="3:53" ht="12" x14ac:dyDescent="0.15">
      <c r="C1005" s="11"/>
      <c r="D1005" s="88"/>
      <c r="E1005" s="11"/>
      <c r="F1005" s="88"/>
      <c r="G1005" s="11"/>
      <c r="H1005" s="88"/>
      <c r="I1005" s="11"/>
      <c r="J1005" s="11"/>
      <c r="K1005" s="11"/>
      <c r="L1005" s="11"/>
      <c r="AQ1005" s="12"/>
      <c r="AR1005" s="12"/>
      <c r="AS1005" s="12"/>
      <c r="AT1005" s="12"/>
      <c r="AU1005" s="12"/>
      <c r="AW1005" s="12"/>
      <c r="AX1005" s="12"/>
      <c r="AY1005" s="12"/>
      <c r="AZ1005" s="12"/>
      <c r="BA1005" s="12"/>
    </row>
    <row r="1006" spans="3:53" ht="12" x14ac:dyDescent="0.15">
      <c r="C1006" s="11"/>
      <c r="D1006" s="88"/>
      <c r="E1006" s="11"/>
      <c r="F1006" s="88"/>
      <c r="G1006" s="11"/>
      <c r="H1006" s="88"/>
      <c r="I1006" s="11"/>
      <c r="J1006" s="11"/>
      <c r="K1006" s="11"/>
      <c r="L1006" s="11"/>
      <c r="AQ1006" s="12"/>
      <c r="AR1006" s="12"/>
      <c r="AS1006" s="12"/>
      <c r="AT1006" s="12"/>
      <c r="AU1006" s="12"/>
      <c r="AW1006" s="12"/>
      <c r="AX1006" s="12"/>
      <c r="AY1006" s="12"/>
      <c r="AZ1006" s="12"/>
      <c r="BA1006" s="12"/>
    </row>
    <row r="1007" spans="3:53" ht="12" x14ac:dyDescent="0.15">
      <c r="C1007" s="11"/>
      <c r="D1007" s="88"/>
      <c r="E1007" s="11"/>
      <c r="F1007" s="88"/>
      <c r="G1007" s="11"/>
      <c r="H1007" s="88"/>
      <c r="I1007" s="11"/>
      <c r="J1007" s="11"/>
      <c r="K1007" s="11"/>
      <c r="L1007" s="11"/>
      <c r="AQ1007" s="12"/>
      <c r="AR1007" s="12"/>
      <c r="AS1007" s="12"/>
      <c r="AT1007" s="12"/>
      <c r="AU1007" s="12"/>
      <c r="AW1007" s="12"/>
      <c r="AX1007" s="12"/>
      <c r="AY1007" s="12"/>
      <c r="AZ1007" s="12"/>
      <c r="BA1007" s="12"/>
    </row>
    <row r="1008" spans="3:53" ht="12" x14ac:dyDescent="0.15">
      <c r="C1008" s="11"/>
      <c r="D1008" s="88"/>
      <c r="E1008" s="11"/>
      <c r="F1008" s="88"/>
      <c r="G1008" s="11"/>
      <c r="H1008" s="88"/>
      <c r="I1008" s="11"/>
      <c r="J1008" s="11"/>
      <c r="K1008" s="11"/>
      <c r="L1008" s="11"/>
      <c r="AQ1008" s="12"/>
      <c r="AR1008" s="12"/>
      <c r="AS1008" s="12"/>
      <c r="AT1008" s="12"/>
      <c r="AU1008" s="12"/>
      <c r="AW1008" s="12"/>
      <c r="AX1008" s="12"/>
      <c r="AY1008" s="12"/>
      <c r="AZ1008" s="12"/>
      <c r="BA1008" s="12"/>
    </row>
    <row r="1009" spans="3:53" ht="12" x14ac:dyDescent="0.15">
      <c r="C1009" s="11"/>
      <c r="D1009" s="88"/>
      <c r="E1009" s="11"/>
      <c r="F1009" s="88"/>
      <c r="G1009" s="11"/>
      <c r="H1009" s="88"/>
      <c r="I1009" s="11"/>
      <c r="J1009" s="11"/>
      <c r="K1009" s="11"/>
      <c r="L1009" s="11"/>
      <c r="AQ1009" s="12"/>
      <c r="AR1009" s="12"/>
      <c r="AS1009" s="12"/>
      <c r="AT1009" s="12"/>
      <c r="AU1009" s="12"/>
      <c r="AW1009" s="12"/>
      <c r="AX1009" s="12"/>
      <c r="AY1009" s="12"/>
      <c r="AZ1009" s="12"/>
      <c r="BA1009" s="12"/>
    </row>
    <row r="1010" spans="3:53" ht="12" x14ac:dyDescent="0.15">
      <c r="C1010" s="11"/>
      <c r="D1010" s="88"/>
      <c r="E1010" s="11"/>
      <c r="F1010" s="88"/>
      <c r="G1010" s="11"/>
      <c r="H1010" s="88"/>
      <c r="I1010" s="11"/>
      <c r="J1010" s="11"/>
      <c r="K1010" s="11"/>
      <c r="L1010" s="11"/>
      <c r="AQ1010" s="12"/>
      <c r="AR1010" s="12"/>
      <c r="AS1010" s="12"/>
      <c r="AT1010" s="12"/>
      <c r="AU1010" s="12"/>
      <c r="AW1010" s="12"/>
      <c r="AX1010" s="12"/>
      <c r="AY1010" s="12"/>
      <c r="AZ1010" s="12"/>
      <c r="BA1010" s="12"/>
    </row>
    <row r="1011" spans="3:53" ht="12" x14ac:dyDescent="0.15">
      <c r="C1011" s="11"/>
      <c r="D1011" s="88"/>
      <c r="E1011" s="11"/>
      <c r="F1011" s="88"/>
      <c r="G1011" s="11"/>
      <c r="H1011" s="88"/>
      <c r="I1011" s="11"/>
      <c r="J1011" s="11"/>
      <c r="K1011" s="11"/>
      <c r="L1011" s="11"/>
      <c r="AQ1011" s="12"/>
      <c r="AR1011" s="12"/>
      <c r="AS1011" s="12"/>
      <c r="AT1011" s="12"/>
      <c r="AU1011" s="12"/>
      <c r="AW1011" s="12"/>
      <c r="AX1011" s="12"/>
      <c r="AY1011" s="12"/>
      <c r="AZ1011" s="12"/>
      <c r="BA1011" s="12"/>
    </row>
    <row r="1012" spans="3:53" ht="12" x14ac:dyDescent="0.15">
      <c r="C1012" s="11"/>
      <c r="D1012" s="88"/>
      <c r="E1012" s="11"/>
      <c r="F1012" s="88"/>
      <c r="G1012" s="11"/>
      <c r="H1012" s="88"/>
      <c r="I1012" s="11"/>
      <c r="J1012" s="11"/>
      <c r="K1012" s="11"/>
      <c r="L1012" s="11"/>
      <c r="AQ1012" s="12"/>
      <c r="AR1012" s="12"/>
      <c r="AS1012" s="12"/>
      <c r="AT1012" s="12"/>
      <c r="AU1012" s="12"/>
      <c r="AW1012" s="12"/>
      <c r="AX1012" s="12"/>
      <c r="AY1012" s="12"/>
      <c r="AZ1012" s="12"/>
      <c r="BA1012" s="12"/>
    </row>
    <row r="1013" spans="3:53" ht="12" x14ac:dyDescent="0.15">
      <c r="C1013" s="11"/>
      <c r="D1013" s="88"/>
      <c r="E1013" s="11"/>
      <c r="F1013" s="88"/>
      <c r="G1013" s="11"/>
      <c r="H1013" s="88"/>
      <c r="I1013" s="11"/>
      <c r="J1013" s="11"/>
      <c r="K1013" s="11"/>
      <c r="L1013" s="11"/>
      <c r="AQ1013" s="12"/>
      <c r="AR1013" s="12"/>
      <c r="AS1013" s="12"/>
      <c r="AT1013" s="12"/>
      <c r="AU1013" s="12"/>
      <c r="AW1013" s="12"/>
      <c r="AX1013" s="12"/>
      <c r="AY1013" s="12"/>
      <c r="AZ1013" s="12"/>
      <c r="BA1013" s="12"/>
    </row>
    <row r="1014" spans="3:53" ht="12" x14ac:dyDescent="0.15">
      <c r="C1014" s="11"/>
      <c r="D1014" s="88"/>
      <c r="E1014" s="11"/>
      <c r="F1014" s="88"/>
      <c r="G1014" s="11"/>
      <c r="H1014" s="88"/>
      <c r="I1014" s="11"/>
      <c r="J1014" s="11"/>
      <c r="K1014" s="11"/>
      <c r="L1014" s="11"/>
      <c r="AQ1014" s="12"/>
      <c r="AR1014" s="12"/>
      <c r="AS1014" s="12"/>
      <c r="AT1014" s="12"/>
      <c r="AU1014" s="12"/>
      <c r="AW1014" s="12"/>
      <c r="AX1014" s="12"/>
      <c r="AY1014" s="12"/>
      <c r="AZ1014" s="12"/>
      <c r="BA1014" s="12"/>
    </row>
    <row r="1015" spans="3:53" ht="12" x14ac:dyDescent="0.15">
      <c r="C1015" s="11"/>
      <c r="D1015" s="88"/>
      <c r="E1015" s="11"/>
      <c r="F1015" s="88"/>
      <c r="G1015" s="11"/>
      <c r="H1015" s="88"/>
      <c r="I1015" s="11"/>
      <c r="J1015" s="11"/>
      <c r="K1015" s="11"/>
      <c r="L1015" s="11"/>
      <c r="AQ1015" s="12"/>
      <c r="AR1015" s="12"/>
      <c r="AS1015" s="12"/>
      <c r="AT1015" s="12"/>
      <c r="AU1015" s="12"/>
      <c r="AW1015" s="12"/>
      <c r="AX1015" s="12"/>
      <c r="AY1015" s="12"/>
      <c r="AZ1015" s="12"/>
      <c r="BA1015" s="12"/>
    </row>
    <row r="1016" spans="3:53" ht="12" x14ac:dyDescent="0.15">
      <c r="C1016" s="11"/>
      <c r="D1016" s="88"/>
      <c r="E1016" s="11"/>
      <c r="F1016" s="88"/>
      <c r="G1016" s="11"/>
      <c r="H1016" s="88"/>
      <c r="I1016" s="11"/>
      <c r="J1016" s="11"/>
      <c r="K1016" s="11"/>
      <c r="L1016" s="11"/>
      <c r="AQ1016" s="12"/>
      <c r="AR1016" s="12"/>
      <c r="AS1016" s="12"/>
      <c r="AT1016" s="12"/>
      <c r="AU1016" s="12"/>
      <c r="AW1016" s="12"/>
      <c r="AX1016" s="12"/>
      <c r="AY1016" s="12"/>
      <c r="AZ1016" s="12"/>
      <c r="BA1016" s="12"/>
    </row>
    <row r="1017" spans="3:53" ht="12" x14ac:dyDescent="0.15">
      <c r="C1017" s="11"/>
      <c r="D1017" s="88"/>
      <c r="E1017" s="11"/>
      <c r="F1017" s="88"/>
      <c r="G1017" s="11"/>
      <c r="H1017" s="88"/>
      <c r="I1017" s="11"/>
      <c r="J1017" s="11"/>
      <c r="K1017" s="11"/>
      <c r="L1017" s="11"/>
      <c r="AQ1017" s="12"/>
      <c r="AR1017" s="12"/>
      <c r="AS1017" s="12"/>
      <c r="AT1017" s="12"/>
      <c r="AU1017" s="12"/>
      <c r="AW1017" s="12"/>
      <c r="AX1017" s="12"/>
      <c r="AY1017" s="12"/>
      <c r="AZ1017" s="12"/>
      <c r="BA1017" s="12"/>
    </row>
    <row r="1018" spans="3:53" ht="12" x14ac:dyDescent="0.15">
      <c r="C1018" s="11"/>
      <c r="D1018" s="88"/>
      <c r="E1018" s="11"/>
      <c r="F1018" s="88"/>
      <c r="G1018" s="11"/>
      <c r="H1018" s="88"/>
      <c r="I1018" s="11"/>
      <c r="J1018" s="11"/>
      <c r="K1018" s="11"/>
      <c r="L1018" s="11"/>
      <c r="AQ1018" s="12"/>
      <c r="AR1018" s="12"/>
      <c r="AS1018" s="12"/>
      <c r="AT1018" s="12"/>
      <c r="AU1018" s="12"/>
      <c r="AW1018" s="12"/>
      <c r="AX1018" s="12"/>
      <c r="AY1018" s="12"/>
      <c r="AZ1018" s="12"/>
      <c r="BA1018" s="12"/>
    </row>
    <row r="1019" spans="3:53" ht="12" x14ac:dyDescent="0.15">
      <c r="C1019" s="11"/>
      <c r="D1019" s="88"/>
      <c r="E1019" s="11"/>
      <c r="F1019" s="88"/>
      <c r="G1019" s="11"/>
      <c r="H1019" s="88"/>
      <c r="I1019" s="11"/>
      <c r="J1019" s="11"/>
      <c r="K1019" s="11"/>
      <c r="L1019" s="11"/>
      <c r="AQ1019" s="12"/>
      <c r="AR1019" s="12"/>
      <c r="AS1019" s="12"/>
      <c r="AT1019" s="12"/>
      <c r="AU1019" s="12"/>
      <c r="AW1019" s="12"/>
      <c r="AX1019" s="12"/>
      <c r="AY1019" s="12"/>
      <c r="AZ1019" s="12"/>
      <c r="BA1019" s="12"/>
    </row>
    <row r="1020" spans="3:53" ht="12" x14ac:dyDescent="0.15">
      <c r="C1020" s="11"/>
      <c r="D1020" s="88"/>
      <c r="E1020" s="11"/>
      <c r="F1020" s="88"/>
      <c r="G1020" s="11"/>
      <c r="H1020" s="88"/>
      <c r="I1020" s="11"/>
      <c r="J1020" s="11"/>
      <c r="K1020" s="11"/>
      <c r="L1020" s="11"/>
      <c r="AQ1020" s="12"/>
      <c r="AR1020" s="12"/>
      <c r="AS1020" s="12"/>
      <c r="AT1020" s="12"/>
      <c r="AU1020" s="12"/>
      <c r="AW1020" s="12"/>
      <c r="AX1020" s="12"/>
      <c r="AY1020" s="12"/>
      <c r="AZ1020" s="12"/>
      <c r="BA1020" s="12"/>
    </row>
    <row r="1021" spans="3:53" ht="12" x14ac:dyDescent="0.15">
      <c r="C1021" s="11"/>
      <c r="D1021" s="88"/>
      <c r="E1021" s="11"/>
      <c r="F1021" s="88"/>
      <c r="G1021" s="11"/>
      <c r="H1021" s="88"/>
      <c r="I1021" s="11"/>
      <c r="J1021" s="11"/>
      <c r="K1021" s="11"/>
      <c r="L1021" s="11"/>
      <c r="AQ1021" s="12"/>
      <c r="AR1021" s="12"/>
      <c r="AS1021" s="12"/>
      <c r="AT1021" s="12"/>
      <c r="AU1021" s="12"/>
      <c r="AW1021" s="12"/>
      <c r="AX1021" s="12"/>
      <c r="AY1021" s="12"/>
      <c r="AZ1021" s="12"/>
      <c r="BA1021" s="12"/>
    </row>
    <row r="1022" spans="3:53" ht="12" x14ac:dyDescent="0.15">
      <c r="C1022" s="11"/>
      <c r="D1022" s="88"/>
      <c r="E1022" s="11"/>
      <c r="F1022" s="88"/>
      <c r="G1022" s="11"/>
      <c r="H1022" s="88"/>
      <c r="I1022" s="11"/>
      <c r="J1022" s="11"/>
      <c r="K1022" s="11"/>
      <c r="L1022" s="11"/>
      <c r="AQ1022" s="12"/>
      <c r="AR1022" s="12"/>
      <c r="AS1022" s="12"/>
      <c r="AT1022" s="12"/>
      <c r="AU1022" s="12"/>
      <c r="AW1022" s="12"/>
      <c r="AX1022" s="12"/>
      <c r="AY1022" s="12"/>
      <c r="AZ1022" s="12"/>
      <c r="BA1022" s="12"/>
    </row>
    <row r="1023" spans="3:53" ht="12" x14ac:dyDescent="0.15">
      <c r="C1023" s="11"/>
      <c r="D1023" s="88"/>
      <c r="E1023" s="11"/>
      <c r="F1023" s="88"/>
      <c r="G1023" s="11"/>
      <c r="H1023" s="88"/>
      <c r="I1023" s="11"/>
      <c r="J1023" s="11"/>
      <c r="K1023" s="11"/>
      <c r="L1023" s="11"/>
      <c r="AQ1023" s="12"/>
      <c r="AR1023" s="12"/>
      <c r="AS1023" s="12"/>
      <c r="AT1023" s="12"/>
      <c r="AU1023" s="12"/>
      <c r="AW1023" s="12"/>
      <c r="AX1023" s="12"/>
      <c r="AY1023" s="12"/>
      <c r="AZ1023" s="12"/>
      <c r="BA1023" s="12"/>
    </row>
    <row r="1024" spans="3:53" ht="12" x14ac:dyDescent="0.15">
      <c r="C1024" s="11"/>
      <c r="D1024" s="88"/>
      <c r="E1024" s="11"/>
      <c r="F1024" s="88"/>
      <c r="G1024" s="11"/>
      <c r="H1024" s="88"/>
      <c r="I1024" s="11"/>
      <c r="J1024" s="11"/>
      <c r="K1024" s="11"/>
      <c r="L1024" s="11"/>
      <c r="AQ1024" s="12"/>
      <c r="AR1024" s="12"/>
      <c r="AS1024" s="12"/>
      <c r="AT1024" s="12"/>
      <c r="AU1024" s="12"/>
      <c r="AW1024" s="12"/>
      <c r="AX1024" s="12"/>
      <c r="AY1024" s="12"/>
      <c r="AZ1024" s="12"/>
      <c r="BA1024" s="12"/>
    </row>
    <row r="1025" spans="3:53" ht="12" x14ac:dyDescent="0.15">
      <c r="C1025" s="11"/>
      <c r="D1025" s="88"/>
      <c r="E1025" s="11"/>
      <c r="F1025" s="88"/>
      <c r="G1025" s="11"/>
      <c r="H1025" s="88"/>
      <c r="I1025" s="11"/>
      <c r="J1025" s="11"/>
      <c r="K1025" s="11"/>
      <c r="L1025" s="11"/>
      <c r="AQ1025" s="12"/>
      <c r="AR1025" s="12"/>
      <c r="AS1025" s="12"/>
      <c r="AT1025" s="12"/>
      <c r="AU1025" s="12"/>
      <c r="AW1025" s="12"/>
      <c r="AX1025" s="12"/>
      <c r="AY1025" s="12"/>
      <c r="AZ1025" s="12"/>
      <c r="BA1025" s="12"/>
    </row>
    <row r="1026" spans="3:53" ht="12" x14ac:dyDescent="0.15">
      <c r="C1026" s="11"/>
      <c r="D1026" s="88"/>
      <c r="E1026" s="11"/>
      <c r="F1026" s="88"/>
      <c r="G1026" s="11"/>
      <c r="H1026" s="88"/>
      <c r="I1026" s="11"/>
      <c r="J1026" s="11"/>
      <c r="K1026" s="11"/>
      <c r="L1026" s="11"/>
      <c r="AQ1026" s="12"/>
      <c r="AR1026" s="12"/>
      <c r="AS1026" s="12"/>
      <c r="AT1026" s="12"/>
      <c r="AU1026" s="12"/>
      <c r="AW1026" s="12"/>
      <c r="AX1026" s="12"/>
      <c r="AY1026" s="12"/>
      <c r="AZ1026" s="12"/>
      <c r="BA1026" s="12"/>
    </row>
    <row r="1027" spans="3:53" ht="12" x14ac:dyDescent="0.15">
      <c r="C1027" s="11"/>
      <c r="D1027" s="88"/>
      <c r="E1027" s="11"/>
      <c r="F1027" s="88"/>
      <c r="G1027" s="11"/>
      <c r="H1027" s="88"/>
      <c r="I1027" s="11"/>
      <c r="J1027" s="11"/>
      <c r="K1027" s="11"/>
      <c r="L1027" s="11"/>
      <c r="AQ1027" s="12"/>
      <c r="AR1027" s="12"/>
      <c r="AS1027" s="12"/>
      <c r="AT1027" s="12"/>
      <c r="AU1027" s="12"/>
      <c r="AW1027" s="12"/>
      <c r="AX1027" s="12"/>
      <c r="AY1027" s="12"/>
      <c r="AZ1027" s="12"/>
      <c r="BA1027" s="12"/>
    </row>
    <row r="1028" spans="3:53" ht="12" x14ac:dyDescent="0.15">
      <c r="C1028" s="11"/>
      <c r="D1028" s="88"/>
      <c r="E1028" s="11"/>
      <c r="F1028" s="88"/>
      <c r="G1028" s="11"/>
      <c r="H1028" s="88"/>
      <c r="I1028" s="11"/>
      <c r="J1028" s="11"/>
      <c r="K1028" s="11"/>
      <c r="L1028" s="11"/>
      <c r="AQ1028" s="12"/>
      <c r="AR1028" s="12"/>
      <c r="AS1028" s="12"/>
      <c r="AT1028" s="12"/>
      <c r="AU1028" s="12"/>
      <c r="AW1028" s="12"/>
      <c r="AX1028" s="12"/>
      <c r="AY1028" s="12"/>
      <c r="AZ1028" s="12"/>
      <c r="BA1028" s="12"/>
    </row>
    <row r="1029" spans="3:53" ht="12" x14ac:dyDescent="0.15">
      <c r="C1029" s="11"/>
      <c r="D1029" s="88"/>
      <c r="E1029" s="11"/>
      <c r="F1029" s="88"/>
      <c r="G1029" s="11"/>
      <c r="H1029" s="88"/>
      <c r="I1029" s="11"/>
      <c r="J1029" s="11"/>
      <c r="K1029" s="11"/>
      <c r="L1029" s="11"/>
      <c r="AQ1029" s="12"/>
      <c r="AR1029" s="12"/>
      <c r="AS1029" s="12"/>
      <c r="AT1029" s="12"/>
      <c r="AU1029" s="12"/>
      <c r="AW1029" s="12"/>
      <c r="AX1029" s="12"/>
      <c r="AY1029" s="12"/>
      <c r="AZ1029" s="12"/>
      <c r="BA1029" s="12"/>
    </row>
    <row r="1030" spans="3:53" ht="12" x14ac:dyDescent="0.15">
      <c r="C1030" s="11"/>
      <c r="D1030" s="88"/>
      <c r="E1030" s="11"/>
      <c r="F1030" s="88"/>
      <c r="G1030" s="11"/>
      <c r="H1030" s="88"/>
      <c r="I1030" s="11"/>
      <c r="J1030" s="11"/>
      <c r="K1030" s="11"/>
      <c r="L1030" s="11"/>
      <c r="AQ1030" s="12"/>
      <c r="AR1030" s="12"/>
      <c r="AS1030" s="12"/>
      <c r="AT1030" s="12"/>
      <c r="AU1030" s="12"/>
      <c r="AW1030" s="12"/>
      <c r="AX1030" s="12"/>
      <c r="AY1030" s="12"/>
      <c r="AZ1030" s="12"/>
      <c r="BA1030" s="12"/>
    </row>
    <row r="1031" spans="3:53" ht="12" x14ac:dyDescent="0.15">
      <c r="C1031" s="11"/>
      <c r="D1031" s="88"/>
      <c r="E1031" s="11"/>
      <c r="F1031" s="88"/>
      <c r="G1031" s="11"/>
      <c r="H1031" s="88"/>
      <c r="I1031" s="11"/>
      <c r="J1031" s="11"/>
      <c r="K1031" s="11"/>
      <c r="L1031" s="11"/>
      <c r="AQ1031" s="12"/>
      <c r="AR1031" s="12"/>
      <c r="AS1031" s="12"/>
      <c r="AT1031" s="12"/>
      <c r="AU1031" s="12"/>
      <c r="AW1031" s="12"/>
      <c r="AX1031" s="12"/>
      <c r="AY1031" s="12"/>
      <c r="AZ1031" s="12"/>
      <c r="BA1031" s="12"/>
    </row>
    <row r="1032" spans="3:53" ht="12" x14ac:dyDescent="0.15">
      <c r="C1032" s="11"/>
      <c r="D1032" s="88"/>
      <c r="E1032" s="11"/>
      <c r="F1032" s="88"/>
      <c r="G1032" s="11"/>
      <c r="H1032" s="88"/>
      <c r="I1032" s="11"/>
      <c r="J1032" s="11"/>
      <c r="K1032" s="11"/>
      <c r="L1032" s="11"/>
      <c r="AQ1032" s="12"/>
      <c r="AR1032" s="12"/>
      <c r="AS1032" s="12"/>
      <c r="AT1032" s="12"/>
      <c r="AU1032" s="12"/>
      <c r="AW1032" s="12"/>
      <c r="AX1032" s="12"/>
      <c r="AY1032" s="12"/>
      <c r="AZ1032" s="12"/>
      <c r="BA1032" s="12"/>
    </row>
    <row r="1033" spans="3:53" ht="12" x14ac:dyDescent="0.15">
      <c r="C1033" s="11"/>
      <c r="D1033" s="88"/>
      <c r="E1033" s="11"/>
      <c r="F1033" s="88"/>
      <c r="G1033" s="11"/>
      <c r="H1033" s="88"/>
      <c r="I1033" s="11"/>
      <c r="J1033" s="11"/>
      <c r="K1033" s="11"/>
      <c r="L1033" s="11"/>
      <c r="AQ1033" s="12"/>
      <c r="AR1033" s="12"/>
      <c r="AS1033" s="12"/>
      <c r="AT1033" s="12"/>
      <c r="AU1033" s="12"/>
      <c r="AW1033" s="12"/>
      <c r="AX1033" s="12"/>
      <c r="AY1033" s="12"/>
      <c r="AZ1033" s="12"/>
      <c r="BA1033" s="12"/>
    </row>
    <row r="1034" spans="3:53" ht="12" x14ac:dyDescent="0.15">
      <c r="C1034" s="11"/>
      <c r="D1034" s="88"/>
      <c r="E1034" s="11"/>
      <c r="F1034" s="88"/>
      <c r="G1034" s="11"/>
      <c r="H1034" s="88"/>
      <c r="I1034" s="11"/>
      <c r="J1034" s="11"/>
      <c r="K1034" s="11"/>
      <c r="L1034" s="11"/>
      <c r="AQ1034" s="12"/>
      <c r="AR1034" s="12"/>
      <c r="AS1034" s="12"/>
      <c r="AT1034" s="12"/>
      <c r="AU1034" s="12"/>
      <c r="AW1034" s="12"/>
      <c r="AX1034" s="12"/>
      <c r="AY1034" s="12"/>
      <c r="AZ1034" s="12"/>
      <c r="BA1034" s="12"/>
    </row>
    <row r="1035" spans="3:53" ht="12" x14ac:dyDescent="0.15">
      <c r="C1035" s="11"/>
      <c r="D1035" s="88"/>
      <c r="E1035" s="11"/>
      <c r="F1035" s="88"/>
      <c r="G1035" s="11"/>
      <c r="H1035" s="88"/>
      <c r="I1035" s="11"/>
      <c r="J1035" s="11"/>
      <c r="K1035" s="11"/>
      <c r="L1035" s="11"/>
      <c r="AQ1035" s="12"/>
      <c r="AR1035" s="12"/>
      <c r="AS1035" s="12"/>
      <c r="AT1035" s="12"/>
      <c r="AU1035" s="12"/>
      <c r="AW1035" s="12"/>
      <c r="AX1035" s="12"/>
      <c r="AY1035" s="12"/>
      <c r="AZ1035" s="12"/>
      <c r="BA1035" s="12"/>
    </row>
    <row r="1036" spans="3:53" ht="12" x14ac:dyDescent="0.15">
      <c r="C1036" s="11"/>
      <c r="D1036" s="88"/>
      <c r="E1036" s="11"/>
      <c r="F1036" s="88"/>
      <c r="G1036" s="11"/>
      <c r="H1036" s="88"/>
      <c r="I1036" s="11"/>
      <c r="J1036" s="11"/>
      <c r="K1036" s="11"/>
      <c r="L1036" s="11"/>
      <c r="AQ1036" s="12"/>
      <c r="AR1036" s="12"/>
      <c r="AS1036" s="12"/>
      <c r="AT1036" s="12"/>
      <c r="AU1036" s="12"/>
      <c r="AW1036" s="12"/>
      <c r="AX1036" s="12"/>
      <c r="AY1036" s="12"/>
      <c r="AZ1036" s="12"/>
      <c r="BA1036" s="12"/>
    </row>
    <row r="1037" spans="3:53" ht="12" x14ac:dyDescent="0.15">
      <c r="C1037" s="11"/>
      <c r="D1037" s="88"/>
      <c r="E1037" s="11"/>
      <c r="F1037" s="88"/>
      <c r="G1037" s="11"/>
      <c r="H1037" s="88"/>
      <c r="I1037" s="11"/>
      <c r="J1037" s="11"/>
      <c r="K1037" s="11"/>
      <c r="L1037" s="11"/>
      <c r="AQ1037" s="12"/>
      <c r="AR1037" s="12"/>
      <c r="AS1037" s="12"/>
      <c r="AT1037" s="12"/>
      <c r="AU1037" s="12"/>
      <c r="AW1037" s="12"/>
      <c r="AX1037" s="12"/>
      <c r="AY1037" s="12"/>
      <c r="AZ1037" s="12"/>
      <c r="BA1037" s="12"/>
    </row>
    <row r="1038" spans="3:53" ht="12" x14ac:dyDescent="0.15">
      <c r="C1038" s="11"/>
      <c r="D1038" s="88"/>
      <c r="E1038" s="11"/>
      <c r="F1038" s="88"/>
      <c r="G1038" s="11"/>
      <c r="H1038" s="88"/>
      <c r="I1038" s="11"/>
      <c r="J1038" s="11"/>
      <c r="K1038" s="11"/>
      <c r="L1038" s="11"/>
      <c r="AQ1038" s="12"/>
      <c r="AR1038" s="12"/>
      <c r="AS1038" s="12"/>
      <c r="AT1038" s="12"/>
      <c r="AU1038" s="12"/>
      <c r="AW1038" s="12"/>
      <c r="AX1038" s="12"/>
      <c r="AY1038" s="12"/>
      <c r="AZ1038" s="12"/>
      <c r="BA1038" s="12"/>
    </row>
    <row r="1039" spans="3:53" ht="12" x14ac:dyDescent="0.15">
      <c r="C1039" s="11"/>
      <c r="D1039" s="88"/>
      <c r="E1039" s="11"/>
      <c r="F1039" s="88"/>
      <c r="G1039" s="11"/>
      <c r="H1039" s="88"/>
      <c r="I1039" s="11"/>
      <c r="J1039" s="11"/>
      <c r="K1039" s="11"/>
      <c r="L1039" s="11"/>
      <c r="AQ1039" s="12"/>
      <c r="AR1039" s="12"/>
      <c r="AS1039" s="12"/>
      <c r="AT1039" s="12"/>
      <c r="AU1039" s="12"/>
      <c r="AW1039" s="12"/>
      <c r="AX1039" s="12"/>
      <c r="AY1039" s="12"/>
      <c r="AZ1039" s="12"/>
      <c r="BA1039" s="12"/>
    </row>
    <row r="1040" spans="3:53" ht="12" x14ac:dyDescent="0.15">
      <c r="C1040" s="11"/>
      <c r="D1040" s="88"/>
      <c r="E1040" s="11"/>
      <c r="F1040" s="88"/>
      <c r="G1040" s="11"/>
      <c r="H1040" s="88"/>
      <c r="I1040" s="11"/>
      <c r="J1040" s="11"/>
      <c r="K1040" s="11"/>
      <c r="L1040" s="11"/>
      <c r="AQ1040" s="12"/>
      <c r="AR1040" s="12"/>
      <c r="AS1040" s="12"/>
      <c r="AT1040" s="12"/>
      <c r="AU1040" s="12"/>
      <c r="AW1040" s="12"/>
      <c r="AX1040" s="12"/>
      <c r="AY1040" s="12"/>
      <c r="AZ1040" s="12"/>
      <c r="BA1040" s="12"/>
    </row>
    <row r="1041" spans="3:53" ht="12" x14ac:dyDescent="0.15">
      <c r="C1041" s="11"/>
      <c r="D1041" s="88"/>
      <c r="E1041" s="11"/>
      <c r="F1041" s="88"/>
      <c r="G1041" s="11"/>
      <c r="H1041" s="88"/>
      <c r="I1041" s="11"/>
      <c r="J1041" s="11"/>
      <c r="K1041" s="11"/>
      <c r="L1041" s="11"/>
      <c r="AQ1041" s="12"/>
      <c r="AR1041" s="12"/>
      <c r="AS1041" s="12"/>
      <c r="AT1041" s="12"/>
      <c r="AU1041" s="12"/>
      <c r="AW1041" s="12"/>
      <c r="AX1041" s="12"/>
      <c r="AY1041" s="12"/>
      <c r="AZ1041" s="12"/>
      <c r="BA1041" s="12"/>
    </row>
    <row r="1042" spans="3:53" ht="12" x14ac:dyDescent="0.15">
      <c r="C1042" s="11"/>
      <c r="D1042" s="88"/>
      <c r="E1042" s="11"/>
      <c r="F1042" s="88"/>
      <c r="G1042" s="11"/>
      <c r="H1042" s="88"/>
      <c r="I1042" s="11"/>
      <c r="J1042" s="11"/>
      <c r="K1042" s="11"/>
      <c r="L1042" s="11"/>
      <c r="AQ1042" s="12"/>
      <c r="AR1042" s="12"/>
      <c r="AS1042" s="12"/>
      <c r="AT1042" s="12"/>
      <c r="AU1042" s="12"/>
      <c r="AW1042" s="12"/>
      <c r="AX1042" s="12"/>
      <c r="AY1042" s="12"/>
      <c r="AZ1042" s="12"/>
      <c r="BA1042" s="12"/>
    </row>
    <row r="1043" spans="3:53" ht="12" x14ac:dyDescent="0.15">
      <c r="C1043" s="11"/>
      <c r="D1043" s="88"/>
      <c r="E1043" s="11"/>
      <c r="F1043" s="88"/>
      <c r="G1043" s="11"/>
      <c r="H1043" s="88"/>
      <c r="I1043" s="11"/>
      <c r="J1043" s="11"/>
      <c r="K1043" s="11"/>
      <c r="L1043" s="11"/>
      <c r="AQ1043" s="12"/>
      <c r="AR1043" s="12"/>
      <c r="AS1043" s="12"/>
      <c r="AT1043" s="12"/>
      <c r="AU1043" s="12"/>
      <c r="AW1043" s="12"/>
      <c r="AX1043" s="12"/>
      <c r="AY1043" s="12"/>
      <c r="AZ1043" s="12"/>
      <c r="BA1043" s="12"/>
    </row>
    <row r="1044" spans="3:53" ht="12" x14ac:dyDescent="0.15">
      <c r="C1044" s="11"/>
      <c r="D1044" s="88"/>
      <c r="E1044" s="11"/>
      <c r="F1044" s="88"/>
      <c r="G1044" s="11"/>
      <c r="H1044" s="88"/>
      <c r="I1044" s="11"/>
      <c r="J1044" s="11"/>
      <c r="K1044" s="11"/>
      <c r="L1044" s="11"/>
      <c r="AQ1044" s="12"/>
      <c r="AR1044" s="12"/>
      <c r="AS1044" s="12"/>
      <c r="AT1044" s="12"/>
      <c r="AU1044" s="12"/>
      <c r="AW1044" s="12"/>
      <c r="AX1044" s="12"/>
      <c r="AY1044" s="12"/>
      <c r="AZ1044" s="12"/>
      <c r="BA1044" s="12"/>
    </row>
    <row r="1045" spans="3:53" ht="12" x14ac:dyDescent="0.15">
      <c r="C1045" s="11"/>
      <c r="D1045" s="88"/>
      <c r="E1045" s="11"/>
      <c r="F1045" s="88"/>
      <c r="G1045" s="11"/>
      <c r="H1045" s="88"/>
      <c r="I1045" s="11"/>
      <c r="J1045" s="11"/>
      <c r="K1045" s="11"/>
      <c r="L1045" s="11"/>
      <c r="AQ1045" s="12"/>
      <c r="AR1045" s="12"/>
      <c r="AS1045" s="12"/>
      <c r="AT1045" s="12"/>
      <c r="AU1045" s="12"/>
      <c r="AW1045" s="12"/>
      <c r="AX1045" s="12"/>
      <c r="AY1045" s="12"/>
      <c r="AZ1045" s="12"/>
      <c r="BA1045" s="12"/>
    </row>
    <row r="1046" spans="3:53" ht="12" x14ac:dyDescent="0.15">
      <c r="C1046" s="11"/>
      <c r="D1046" s="88"/>
      <c r="E1046" s="11"/>
      <c r="F1046" s="88"/>
      <c r="G1046" s="11"/>
      <c r="H1046" s="88"/>
      <c r="I1046" s="11"/>
      <c r="J1046" s="11"/>
      <c r="K1046" s="11"/>
      <c r="L1046" s="11"/>
      <c r="AQ1046" s="12"/>
      <c r="AR1046" s="12"/>
      <c r="AS1046" s="12"/>
      <c r="AT1046" s="12"/>
      <c r="AU1046" s="12"/>
      <c r="AW1046" s="12"/>
      <c r="AX1046" s="12"/>
      <c r="AY1046" s="12"/>
      <c r="AZ1046" s="12"/>
      <c r="BA1046" s="12"/>
    </row>
    <row r="1047" spans="3:53" ht="12" x14ac:dyDescent="0.15">
      <c r="C1047" s="11"/>
      <c r="D1047" s="88"/>
      <c r="E1047" s="11"/>
      <c r="F1047" s="88"/>
      <c r="G1047" s="11"/>
      <c r="H1047" s="88"/>
      <c r="I1047" s="11"/>
      <c r="J1047" s="11"/>
      <c r="K1047" s="11"/>
      <c r="L1047" s="11"/>
      <c r="AQ1047" s="12"/>
      <c r="AR1047" s="12"/>
      <c r="AS1047" s="12"/>
      <c r="AT1047" s="12"/>
      <c r="AU1047" s="12"/>
      <c r="AW1047" s="12"/>
      <c r="AX1047" s="12"/>
      <c r="AY1047" s="12"/>
      <c r="AZ1047" s="12"/>
      <c r="BA1047" s="12"/>
    </row>
    <row r="1048" spans="3:53" ht="12" x14ac:dyDescent="0.15">
      <c r="C1048" s="11"/>
      <c r="D1048" s="88"/>
      <c r="E1048" s="11"/>
      <c r="F1048" s="88"/>
      <c r="G1048" s="11"/>
      <c r="H1048" s="88"/>
      <c r="I1048" s="11"/>
      <c r="J1048" s="11"/>
      <c r="K1048" s="11"/>
      <c r="L1048" s="11"/>
      <c r="AQ1048" s="12"/>
      <c r="AR1048" s="12"/>
      <c r="AS1048" s="12"/>
      <c r="AT1048" s="12"/>
      <c r="AU1048" s="12"/>
      <c r="AW1048" s="12"/>
      <c r="AX1048" s="12"/>
      <c r="AY1048" s="12"/>
      <c r="AZ1048" s="12"/>
      <c r="BA1048" s="12"/>
    </row>
    <row r="1049" spans="3:53" ht="12" x14ac:dyDescent="0.15">
      <c r="C1049" s="11"/>
      <c r="D1049" s="88"/>
      <c r="E1049" s="11"/>
      <c r="F1049" s="88"/>
      <c r="G1049" s="11"/>
      <c r="H1049" s="88"/>
      <c r="I1049" s="11"/>
      <c r="J1049" s="11"/>
      <c r="K1049" s="11"/>
      <c r="L1049" s="11"/>
      <c r="AQ1049" s="12"/>
      <c r="AR1049" s="12"/>
      <c r="AS1049" s="12"/>
      <c r="AT1049" s="12"/>
      <c r="AU1049" s="12"/>
      <c r="AW1049" s="12"/>
      <c r="AX1049" s="12"/>
      <c r="AY1049" s="12"/>
      <c r="AZ1049" s="12"/>
      <c r="BA1049" s="12"/>
    </row>
    <row r="1050" spans="3:53" ht="12" x14ac:dyDescent="0.15">
      <c r="C1050" s="11"/>
      <c r="D1050" s="88"/>
      <c r="E1050" s="11"/>
      <c r="F1050" s="88"/>
      <c r="G1050" s="11"/>
      <c r="H1050" s="88"/>
      <c r="I1050" s="11"/>
      <c r="J1050" s="11"/>
      <c r="K1050" s="11"/>
      <c r="L1050" s="11"/>
      <c r="AQ1050" s="12"/>
      <c r="AR1050" s="12"/>
      <c r="AS1050" s="12"/>
      <c r="AT1050" s="12"/>
      <c r="AU1050" s="12"/>
      <c r="AW1050" s="12"/>
      <c r="AX1050" s="12"/>
      <c r="AY1050" s="12"/>
      <c r="AZ1050" s="12"/>
      <c r="BA1050" s="12"/>
    </row>
    <row r="1051" spans="3:53" ht="12" x14ac:dyDescent="0.15">
      <c r="C1051" s="11"/>
      <c r="D1051" s="88"/>
      <c r="E1051" s="11"/>
      <c r="F1051" s="88"/>
      <c r="G1051" s="11"/>
      <c r="H1051" s="88"/>
      <c r="I1051" s="11"/>
      <c r="J1051" s="11"/>
      <c r="K1051" s="11"/>
      <c r="L1051" s="11"/>
      <c r="AQ1051" s="12"/>
      <c r="AR1051" s="12"/>
      <c r="AS1051" s="12"/>
      <c r="AT1051" s="12"/>
      <c r="AU1051" s="12"/>
      <c r="AW1051" s="12"/>
      <c r="AX1051" s="12"/>
      <c r="AY1051" s="12"/>
      <c r="AZ1051" s="12"/>
      <c r="BA1051" s="12"/>
    </row>
    <row r="1052" spans="3:53" ht="12" x14ac:dyDescent="0.15">
      <c r="C1052" s="11"/>
      <c r="D1052" s="88"/>
      <c r="E1052" s="11"/>
      <c r="F1052" s="88"/>
      <c r="G1052" s="11"/>
      <c r="H1052" s="88"/>
      <c r="I1052" s="11"/>
      <c r="J1052" s="11"/>
      <c r="K1052" s="11"/>
      <c r="L1052" s="11"/>
      <c r="AQ1052" s="12"/>
      <c r="AR1052" s="12"/>
      <c r="AS1052" s="12"/>
      <c r="AT1052" s="12"/>
      <c r="AU1052" s="12"/>
      <c r="AW1052" s="12"/>
      <c r="AX1052" s="12"/>
      <c r="AY1052" s="12"/>
      <c r="AZ1052" s="12"/>
      <c r="BA1052" s="12"/>
    </row>
    <row r="1053" spans="3:53" ht="12" x14ac:dyDescent="0.15">
      <c r="C1053" s="11"/>
      <c r="D1053" s="88"/>
      <c r="E1053" s="11"/>
      <c r="F1053" s="88"/>
      <c r="G1053" s="11"/>
      <c r="H1053" s="88"/>
      <c r="I1053" s="11"/>
      <c r="J1053" s="11"/>
      <c r="K1053" s="11"/>
      <c r="L1053" s="11"/>
      <c r="AQ1053" s="12"/>
      <c r="AR1053" s="12"/>
      <c r="AS1053" s="12"/>
      <c r="AT1053" s="12"/>
      <c r="AU1053" s="12"/>
      <c r="AW1053" s="12"/>
      <c r="AX1053" s="12"/>
      <c r="AY1053" s="12"/>
      <c r="AZ1053" s="12"/>
      <c r="BA1053" s="12"/>
    </row>
    <row r="1054" spans="3:53" ht="12" x14ac:dyDescent="0.15">
      <c r="C1054" s="11"/>
      <c r="D1054" s="88"/>
      <c r="E1054" s="11"/>
      <c r="F1054" s="88"/>
      <c r="G1054" s="11"/>
      <c r="H1054" s="88"/>
      <c r="I1054" s="11"/>
      <c r="J1054" s="11"/>
      <c r="K1054" s="11"/>
      <c r="L1054" s="11"/>
      <c r="AQ1054" s="12"/>
      <c r="AR1054" s="12"/>
      <c r="AS1054" s="12"/>
      <c r="AT1054" s="12"/>
      <c r="AU1054" s="12"/>
      <c r="AW1054" s="12"/>
      <c r="AX1054" s="12"/>
      <c r="AY1054" s="12"/>
      <c r="AZ1054" s="12"/>
      <c r="BA1054" s="12"/>
    </row>
    <row r="1055" spans="3:53" ht="12" x14ac:dyDescent="0.15">
      <c r="C1055" s="11"/>
      <c r="D1055" s="88"/>
      <c r="E1055" s="11"/>
      <c r="F1055" s="88"/>
      <c r="G1055" s="11"/>
      <c r="H1055" s="88"/>
      <c r="I1055" s="11"/>
      <c r="J1055" s="11"/>
      <c r="K1055" s="11"/>
      <c r="L1055" s="11"/>
      <c r="AQ1055" s="12"/>
      <c r="AR1055" s="12"/>
      <c r="AS1055" s="12"/>
      <c r="AT1055" s="12"/>
      <c r="AU1055" s="12"/>
      <c r="AW1055" s="12"/>
      <c r="AX1055" s="12"/>
      <c r="AY1055" s="12"/>
      <c r="AZ1055" s="12"/>
      <c r="BA1055" s="12"/>
    </row>
    <row r="1056" spans="3:53" ht="12" x14ac:dyDescent="0.15">
      <c r="C1056" s="11"/>
      <c r="D1056" s="88"/>
      <c r="E1056" s="11"/>
      <c r="F1056" s="88"/>
      <c r="G1056" s="11"/>
      <c r="H1056" s="88"/>
      <c r="I1056" s="11"/>
      <c r="J1056" s="11"/>
      <c r="K1056" s="11"/>
      <c r="L1056" s="11"/>
      <c r="AQ1056" s="12"/>
      <c r="AR1056" s="12"/>
      <c r="AS1056" s="12"/>
      <c r="AT1056" s="12"/>
      <c r="AU1056" s="12"/>
      <c r="AW1056" s="12"/>
      <c r="AX1056" s="12"/>
      <c r="AY1056" s="12"/>
      <c r="AZ1056" s="12"/>
      <c r="BA1056" s="12"/>
    </row>
    <row r="1057" spans="3:53" ht="12" x14ac:dyDescent="0.15">
      <c r="C1057" s="11"/>
      <c r="D1057" s="88"/>
      <c r="E1057" s="11"/>
      <c r="F1057" s="88"/>
      <c r="G1057" s="11"/>
      <c r="H1057" s="88"/>
      <c r="I1057" s="11"/>
      <c r="J1057" s="11"/>
      <c r="K1057" s="11"/>
      <c r="L1057" s="11"/>
      <c r="AQ1057" s="12"/>
      <c r="AR1057" s="12"/>
      <c r="AS1057" s="12"/>
      <c r="AT1057" s="12"/>
      <c r="AU1057" s="12"/>
      <c r="AW1057" s="12"/>
      <c r="AX1057" s="12"/>
      <c r="AY1057" s="12"/>
      <c r="AZ1057" s="12"/>
      <c r="BA1057" s="12"/>
    </row>
    <row r="1058" spans="3:53" ht="12" x14ac:dyDescent="0.15">
      <c r="C1058" s="11"/>
      <c r="D1058" s="88"/>
      <c r="E1058" s="11"/>
      <c r="F1058" s="88"/>
      <c r="G1058" s="11"/>
      <c r="H1058" s="88"/>
      <c r="I1058" s="11"/>
      <c r="J1058" s="11"/>
      <c r="K1058" s="11"/>
      <c r="L1058" s="11"/>
      <c r="AQ1058" s="12"/>
      <c r="AR1058" s="12"/>
      <c r="AS1058" s="12"/>
      <c r="AT1058" s="12"/>
      <c r="AU1058" s="12"/>
      <c r="AW1058" s="12"/>
      <c r="AX1058" s="12"/>
      <c r="AY1058" s="12"/>
      <c r="AZ1058" s="12"/>
      <c r="BA1058" s="12"/>
    </row>
    <row r="1059" spans="3:53" ht="12" x14ac:dyDescent="0.15">
      <c r="C1059" s="11"/>
      <c r="D1059" s="88"/>
      <c r="E1059" s="11"/>
      <c r="F1059" s="88"/>
      <c r="G1059" s="11"/>
      <c r="H1059" s="88"/>
      <c r="I1059" s="11"/>
      <c r="J1059" s="11"/>
      <c r="K1059" s="11"/>
      <c r="L1059" s="11"/>
      <c r="AQ1059" s="12"/>
      <c r="AR1059" s="12"/>
      <c r="AS1059" s="12"/>
      <c r="AT1059" s="12"/>
      <c r="AU1059" s="12"/>
      <c r="AW1059" s="12"/>
      <c r="AX1059" s="12"/>
      <c r="AY1059" s="12"/>
      <c r="AZ1059" s="12"/>
      <c r="BA1059" s="12"/>
    </row>
    <row r="1060" spans="3:53" ht="12" x14ac:dyDescent="0.15">
      <c r="C1060" s="11"/>
      <c r="D1060" s="88"/>
      <c r="E1060" s="11"/>
      <c r="F1060" s="88"/>
      <c r="G1060" s="11"/>
      <c r="H1060" s="88"/>
      <c r="I1060" s="11"/>
      <c r="J1060" s="11"/>
      <c r="K1060" s="11"/>
      <c r="L1060" s="11"/>
      <c r="AQ1060" s="12"/>
      <c r="AR1060" s="12"/>
      <c r="AS1060" s="12"/>
      <c r="AT1060" s="12"/>
      <c r="AU1060" s="12"/>
      <c r="AW1060" s="12"/>
      <c r="AX1060" s="12"/>
      <c r="AY1060" s="12"/>
      <c r="AZ1060" s="12"/>
      <c r="BA1060" s="12"/>
    </row>
    <row r="1061" spans="3:53" ht="12" x14ac:dyDescent="0.15">
      <c r="C1061" s="11"/>
      <c r="D1061" s="88"/>
      <c r="E1061" s="11"/>
      <c r="F1061" s="88"/>
      <c r="G1061" s="11"/>
      <c r="H1061" s="88"/>
      <c r="I1061" s="11"/>
      <c r="J1061" s="11"/>
      <c r="K1061" s="11"/>
      <c r="L1061" s="11"/>
      <c r="AQ1061" s="12"/>
      <c r="AR1061" s="12"/>
      <c r="AS1061" s="12"/>
      <c r="AT1061" s="12"/>
      <c r="AU1061" s="12"/>
      <c r="AW1061" s="12"/>
      <c r="AX1061" s="12"/>
      <c r="AY1061" s="12"/>
      <c r="AZ1061" s="12"/>
      <c r="BA1061" s="12"/>
    </row>
    <row r="1062" spans="3:53" ht="12" x14ac:dyDescent="0.15">
      <c r="C1062" s="11"/>
      <c r="D1062" s="88"/>
      <c r="E1062" s="11"/>
      <c r="F1062" s="88"/>
      <c r="G1062" s="11"/>
      <c r="H1062" s="88"/>
      <c r="I1062" s="11"/>
      <c r="J1062" s="11"/>
      <c r="K1062" s="11"/>
      <c r="L1062" s="11"/>
      <c r="AQ1062" s="12"/>
      <c r="AR1062" s="12"/>
      <c r="AS1062" s="12"/>
      <c r="AT1062" s="12"/>
      <c r="AU1062" s="12"/>
      <c r="AW1062" s="12"/>
      <c r="AX1062" s="12"/>
      <c r="AY1062" s="12"/>
      <c r="AZ1062" s="12"/>
      <c r="BA1062" s="12"/>
    </row>
    <row r="1063" spans="3:53" ht="12" x14ac:dyDescent="0.15">
      <c r="C1063" s="11"/>
      <c r="D1063" s="88"/>
      <c r="E1063" s="11"/>
      <c r="F1063" s="88"/>
      <c r="G1063" s="11"/>
      <c r="H1063" s="88"/>
      <c r="I1063" s="11"/>
      <c r="J1063" s="11"/>
      <c r="K1063" s="11"/>
      <c r="L1063" s="11"/>
      <c r="AQ1063" s="12"/>
      <c r="AR1063" s="12"/>
      <c r="AS1063" s="12"/>
      <c r="AT1063" s="12"/>
      <c r="AU1063" s="12"/>
      <c r="AW1063" s="12"/>
      <c r="AX1063" s="12"/>
      <c r="AY1063" s="12"/>
      <c r="AZ1063" s="12"/>
      <c r="BA1063" s="12"/>
    </row>
    <row r="1064" spans="3:53" ht="12" x14ac:dyDescent="0.15">
      <c r="C1064" s="11"/>
      <c r="D1064" s="88"/>
      <c r="E1064" s="11"/>
      <c r="F1064" s="88"/>
      <c r="G1064" s="11"/>
      <c r="H1064" s="88"/>
      <c r="I1064" s="11"/>
      <c r="J1064" s="11"/>
      <c r="K1064" s="11"/>
      <c r="L1064" s="11"/>
      <c r="AQ1064" s="12"/>
      <c r="AR1064" s="12"/>
      <c r="AS1064" s="12"/>
      <c r="AT1064" s="12"/>
      <c r="AU1064" s="12"/>
      <c r="AW1064" s="12"/>
      <c r="AX1064" s="12"/>
      <c r="AY1064" s="12"/>
      <c r="AZ1064" s="12"/>
      <c r="BA1064" s="12"/>
    </row>
    <row r="1065" spans="3:53" ht="12" x14ac:dyDescent="0.15">
      <c r="C1065" s="11"/>
      <c r="D1065" s="88"/>
      <c r="E1065" s="11"/>
      <c r="F1065" s="88"/>
      <c r="G1065" s="11"/>
      <c r="H1065" s="88"/>
      <c r="I1065" s="11"/>
      <c r="J1065" s="11"/>
      <c r="K1065" s="11"/>
      <c r="L1065" s="11"/>
      <c r="AQ1065" s="12"/>
      <c r="AR1065" s="12"/>
      <c r="AS1065" s="12"/>
      <c r="AT1065" s="12"/>
      <c r="AU1065" s="12"/>
      <c r="AW1065" s="12"/>
      <c r="AX1065" s="12"/>
      <c r="AY1065" s="12"/>
      <c r="AZ1065" s="12"/>
      <c r="BA1065" s="12"/>
    </row>
    <row r="1066" spans="3:53" ht="12" x14ac:dyDescent="0.15">
      <c r="C1066" s="11"/>
      <c r="D1066" s="88"/>
      <c r="E1066" s="11"/>
      <c r="F1066" s="88"/>
      <c r="G1066" s="11"/>
      <c r="H1066" s="88"/>
      <c r="I1066" s="11"/>
      <c r="J1066" s="11"/>
      <c r="K1066" s="11"/>
      <c r="L1066" s="11"/>
      <c r="AQ1066" s="12"/>
      <c r="AR1066" s="12"/>
      <c r="AS1066" s="12"/>
      <c r="AT1066" s="12"/>
      <c r="AU1066" s="12"/>
      <c r="AW1066" s="12"/>
      <c r="AX1066" s="12"/>
      <c r="AY1066" s="12"/>
      <c r="AZ1066" s="12"/>
      <c r="BA1066" s="12"/>
    </row>
    <row r="1067" spans="3:53" ht="12" x14ac:dyDescent="0.15">
      <c r="C1067" s="11"/>
      <c r="D1067" s="88"/>
      <c r="E1067" s="11"/>
      <c r="F1067" s="88"/>
      <c r="G1067" s="11"/>
      <c r="H1067" s="88"/>
      <c r="I1067" s="11"/>
      <c r="J1067" s="11"/>
      <c r="K1067" s="11"/>
      <c r="L1067" s="11"/>
      <c r="AQ1067" s="12"/>
      <c r="AR1067" s="12"/>
      <c r="AS1067" s="12"/>
      <c r="AT1067" s="12"/>
      <c r="AU1067" s="12"/>
      <c r="AW1067" s="12"/>
      <c r="AX1067" s="12"/>
      <c r="AY1067" s="12"/>
      <c r="AZ1067" s="12"/>
      <c r="BA1067" s="12"/>
    </row>
    <row r="1068" spans="3:53" ht="12" x14ac:dyDescent="0.15">
      <c r="C1068" s="11"/>
      <c r="D1068" s="88"/>
      <c r="E1068" s="11"/>
      <c r="F1068" s="88"/>
      <c r="G1068" s="11"/>
      <c r="H1068" s="88"/>
      <c r="I1068" s="11"/>
      <c r="J1068" s="11"/>
      <c r="K1068" s="11"/>
      <c r="L1068" s="11"/>
      <c r="AQ1068" s="12"/>
      <c r="AR1068" s="12"/>
      <c r="AS1068" s="12"/>
      <c r="AT1068" s="12"/>
      <c r="AU1068" s="12"/>
      <c r="AW1068" s="12"/>
      <c r="AX1068" s="12"/>
      <c r="AY1068" s="12"/>
      <c r="AZ1068" s="12"/>
      <c r="BA1068" s="12"/>
    </row>
    <row r="1069" spans="3:53" ht="12" x14ac:dyDescent="0.15">
      <c r="C1069" s="11"/>
      <c r="D1069" s="88"/>
      <c r="E1069" s="11"/>
      <c r="F1069" s="88"/>
      <c r="G1069" s="11"/>
      <c r="H1069" s="88"/>
      <c r="I1069" s="11"/>
      <c r="J1069" s="11"/>
      <c r="K1069" s="11"/>
      <c r="L1069" s="11"/>
      <c r="AQ1069" s="12"/>
      <c r="AR1069" s="12"/>
      <c r="AS1069" s="12"/>
      <c r="AT1069" s="12"/>
      <c r="AU1069" s="12"/>
      <c r="AW1069" s="12"/>
      <c r="AX1069" s="12"/>
      <c r="AY1069" s="12"/>
      <c r="AZ1069" s="12"/>
      <c r="BA1069" s="12"/>
    </row>
    <row r="1070" spans="3:53" ht="12" x14ac:dyDescent="0.15">
      <c r="C1070" s="11"/>
      <c r="D1070" s="88"/>
      <c r="E1070" s="11"/>
      <c r="F1070" s="88"/>
      <c r="G1070" s="11"/>
      <c r="H1070" s="88"/>
      <c r="I1070" s="11"/>
      <c r="J1070" s="11"/>
      <c r="K1070" s="11"/>
      <c r="L1070" s="11"/>
      <c r="AQ1070" s="12"/>
      <c r="AR1070" s="12"/>
      <c r="AS1070" s="12"/>
      <c r="AT1070" s="12"/>
      <c r="AU1070" s="12"/>
      <c r="AW1070" s="12"/>
      <c r="AX1070" s="12"/>
      <c r="AY1070" s="12"/>
      <c r="AZ1070" s="12"/>
      <c r="BA1070" s="12"/>
    </row>
    <row r="1071" spans="3:53" ht="12" x14ac:dyDescent="0.15">
      <c r="C1071" s="11"/>
      <c r="D1071" s="88"/>
      <c r="E1071" s="11"/>
      <c r="F1071" s="88"/>
      <c r="G1071" s="11"/>
      <c r="H1071" s="88"/>
      <c r="I1071" s="11"/>
      <c r="J1071" s="11"/>
      <c r="K1071" s="11"/>
      <c r="L1071" s="11"/>
      <c r="AQ1071" s="12"/>
      <c r="AR1071" s="12"/>
      <c r="AS1071" s="12"/>
      <c r="AT1071" s="12"/>
      <c r="AU1071" s="12"/>
      <c r="AW1071" s="12"/>
      <c r="AX1071" s="12"/>
      <c r="AY1071" s="12"/>
      <c r="AZ1071" s="12"/>
      <c r="BA1071" s="12"/>
    </row>
    <row r="1072" spans="3:53" ht="12" x14ac:dyDescent="0.15">
      <c r="C1072" s="11"/>
      <c r="D1072" s="88"/>
      <c r="E1072" s="11"/>
      <c r="F1072" s="88"/>
      <c r="G1072" s="11"/>
      <c r="H1072" s="88"/>
      <c r="I1072" s="11"/>
      <c r="J1072" s="11"/>
      <c r="K1072" s="11"/>
      <c r="L1072" s="11"/>
      <c r="AQ1072" s="12"/>
      <c r="AR1072" s="12"/>
      <c r="AS1072" s="12"/>
      <c r="AT1072" s="12"/>
      <c r="AU1072" s="12"/>
      <c r="AW1072" s="12"/>
      <c r="AX1072" s="12"/>
      <c r="AY1072" s="12"/>
      <c r="AZ1072" s="12"/>
      <c r="BA1072" s="12"/>
    </row>
    <row r="1073" spans="3:53" ht="12" x14ac:dyDescent="0.15">
      <c r="C1073" s="11"/>
      <c r="D1073" s="88"/>
      <c r="E1073" s="11"/>
      <c r="F1073" s="88"/>
      <c r="G1073" s="11"/>
      <c r="H1073" s="88"/>
      <c r="I1073" s="11"/>
      <c r="J1073" s="11"/>
      <c r="K1073" s="11"/>
      <c r="L1073" s="11"/>
      <c r="AQ1073" s="12"/>
      <c r="AR1073" s="12"/>
      <c r="AS1073" s="12"/>
      <c r="AT1073" s="12"/>
      <c r="AU1073" s="12"/>
      <c r="AW1073" s="12"/>
      <c r="AX1073" s="12"/>
      <c r="AY1073" s="12"/>
      <c r="AZ1073" s="12"/>
      <c r="BA1073" s="12"/>
    </row>
    <row r="1074" spans="3:53" ht="12" x14ac:dyDescent="0.15">
      <c r="C1074" s="11"/>
      <c r="D1074" s="88"/>
      <c r="E1074" s="11"/>
      <c r="F1074" s="88"/>
      <c r="G1074" s="11"/>
      <c r="H1074" s="88"/>
      <c r="I1074" s="11"/>
      <c r="J1074" s="11"/>
      <c r="K1074" s="11"/>
      <c r="L1074" s="11"/>
      <c r="AQ1074" s="12"/>
      <c r="AR1074" s="12"/>
      <c r="AS1074" s="12"/>
      <c r="AT1074" s="12"/>
      <c r="AU1074" s="12"/>
      <c r="AW1074" s="12"/>
      <c r="AX1074" s="12"/>
      <c r="AY1074" s="12"/>
      <c r="AZ1074" s="12"/>
      <c r="BA1074" s="12"/>
    </row>
    <row r="1075" spans="3:53" ht="12" x14ac:dyDescent="0.15">
      <c r="C1075" s="11"/>
      <c r="D1075" s="88"/>
      <c r="E1075" s="11"/>
      <c r="F1075" s="88"/>
      <c r="G1075" s="11"/>
      <c r="H1075" s="88"/>
      <c r="I1075" s="11"/>
      <c r="J1075" s="11"/>
      <c r="K1075" s="11"/>
      <c r="L1075" s="11"/>
      <c r="AQ1075" s="12"/>
      <c r="AR1075" s="12"/>
      <c r="AS1075" s="12"/>
      <c r="AT1075" s="12"/>
      <c r="AU1075" s="12"/>
      <c r="AW1075" s="12"/>
      <c r="AX1075" s="12"/>
      <c r="AY1075" s="12"/>
      <c r="AZ1075" s="12"/>
      <c r="BA1075" s="12"/>
    </row>
    <row r="1076" spans="3:53" ht="12" x14ac:dyDescent="0.15">
      <c r="C1076" s="11"/>
      <c r="D1076" s="88"/>
      <c r="E1076" s="11"/>
      <c r="F1076" s="88"/>
      <c r="G1076" s="11"/>
      <c r="H1076" s="88"/>
      <c r="I1076" s="11"/>
      <c r="J1076" s="11"/>
      <c r="K1076" s="11"/>
      <c r="L1076" s="11"/>
      <c r="AQ1076" s="12"/>
      <c r="AR1076" s="12"/>
      <c r="AS1076" s="12"/>
      <c r="AT1076" s="12"/>
      <c r="AU1076" s="12"/>
      <c r="AW1076" s="12"/>
      <c r="AX1076" s="12"/>
      <c r="AY1076" s="12"/>
      <c r="AZ1076" s="12"/>
      <c r="BA1076" s="12"/>
    </row>
    <row r="1077" spans="3:53" ht="12" x14ac:dyDescent="0.15">
      <c r="C1077" s="11"/>
      <c r="D1077" s="88"/>
      <c r="E1077" s="11"/>
      <c r="F1077" s="88"/>
      <c r="G1077" s="11"/>
      <c r="H1077" s="88"/>
      <c r="I1077" s="11"/>
      <c r="J1077" s="11"/>
      <c r="K1077" s="11"/>
      <c r="L1077" s="11"/>
      <c r="AQ1077" s="12"/>
      <c r="AR1077" s="12"/>
      <c r="AS1077" s="12"/>
      <c r="AT1077" s="12"/>
      <c r="AU1077" s="12"/>
      <c r="AW1077" s="12"/>
      <c r="AX1077" s="12"/>
      <c r="AY1077" s="12"/>
      <c r="AZ1077" s="12"/>
      <c r="BA1077" s="12"/>
    </row>
    <row r="1078" spans="3:53" ht="12" x14ac:dyDescent="0.15">
      <c r="C1078" s="11"/>
      <c r="D1078" s="88"/>
      <c r="E1078" s="11"/>
      <c r="F1078" s="88"/>
      <c r="G1078" s="11"/>
      <c r="H1078" s="88"/>
      <c r="I1078" s="11"/>
      <c r="J1078" s="11"/>
      <c r="K1078" s="11"/>
      <c r="L1078" s="11"/>
      <c r="AQ1078" s="12"/>
      <c r="AR1078" s="12"/>
      <c r="AS1078" s="12"/>
      <c r="AT1078" s="12"/>
      <c r="AU1078" s="12"/>
      <c r="AW1078" s="12"/>
      <c r="AX1078" s="12"/>
      <c r="AY1078" s="12"/>
      <c r="AZ1078" s="12"/>
      <c r="BA1078" s="12"/>
    </row>
  </sheetData>
  <mergeCells count="51">
    <mergeCell ref="AC3:AD3"/>
    <mergeCell ref="AC4:AD4"/>
    <mergeCell ref="AC5:AD5"/>
    <mergeCell ref="AC6:AD6"/>
    <mergeCell ref="AC7:AD7"/>
    <mergeCell ref="AC8:AD8"/>
    <mergeCell ref="O11:O12"/>
    <mergeCell ref="AC11:AD11"/>
    <mergeCell ref="AC9:AD9"/>
    <mergeCell ref="C4:F4"/>
    <mergeCell ref="E5:F6"/>
    <mergeCell ref="G5:H6"/>
    <mergeCell ref="C7:D7"/>
    <mergeCell ref="E7:F7"/>
    <mergeCell ref="G7:H7"/>
    <mergeCell ref="I7:J7"/>
    <mergeCell ref="K7:L7"/>
    <mergeCell ref="R5:X5"/>
    <mergeCell ref="N7:O7"/>
    <mergeCell ref="D11:D12"/>
    <mergeCell ref="F11:F12"/>
    <mergeCell ref="H11:H12"/>
    <mergeCell ref="J11:J12"/>
    <mergeCell ref="AC10:AD10"/>
    <mergeCell ref="F51:F52"/>
    <mergeCell ref="H51:H52"/>
    <mergeCell ref="A68:A69"/>
    <mergeCell ref="D68:D71"/>
    <mergeCell ref="F68:F71"/>
    <mergeCell ref="H68:H71"/>
    <mergeCell ref="J68:J71"/>
    <mergeCell ref="L68:L71"/>
    <mergeCell ref="A70:A71"/>
    <mergeCell ref="D74:D77"/>
    <mergeCell ref="F74:F77"/>
    <mergeCell ref="H74:H77"/>
    <mergeCell ref="J74:J75"/>
    <mergeCell ref="L74:L75"/>
    <mergeCell ref="J76:J77"/>
    <mergeCell ref="L76:L77"/>
    <mergeCell ref="D92:D93"/>
    <mergeCell ref="D94:D95"/>
    <mergeCell ref="M98:M103"/>
    <mergeCell ref="O92:O93"/>
    <mergeCell ref="O94:O95"/>
    <mergeCell ref="O74:O75"/>
    <mergeCell ref="O76:O77"/>
    <mergeCell ref="M74:M77"/>
    <mergeCell ref="O82:O83"/>
    <mergeCell ref="R30:X30"/>
    <mergeCell ref="O68:O71"/>
  </mergeCells>
  <conditionalFormatting sqref="C23:L23 C38:L38">
    <cfRule type="cellIs" dxfId="4" priority="3" operator="greaterThan">
      <formula>0.0000000001</formula>
    </cfRule>
  </conditionalFormatting>
  <conditionalFormatting sqref="N23:O23">
    <cfRule type="cellIs" dxfId="3" priority="2" operator="greaterThan">
      <formula>0.0000000001</formula>
    </cfRule>
  </conditionalFormatting>
  <conditionalFormatting sqref="N38:O38">
    <cfRule type="cellIs" dxfId="2" priority="1" operator="greaterThan">
      <formula>0.0000000001</formula>
    </cfRule>
  </conditionalFormatting>
  <pageMargins left="0.7" right="0.7" top="0.75" bottom="0.75" header="0.3" footer="0.3"/>
  <pageSetup orientation="portrait" horizontalDpi="0" verticalDpi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088A7-388F-4964-94AF-D7BC7C808F50}">
  <dimension ref="A1:O1111"/>
  <sheetViews>
    <sheetView workbookViewId="0">
      <selection activeCell="H7" sqref="H7"/>
    </sheetView>
  </sheetViews>
  <sheetFormatPr baseColWidth="10" defaultColWidth="9.1640625" defaultRowHeight="13" x14ac:dyDescent="0.15"/>
  <cols>
    <col min="1" max="1" width="26.6640625" style="146" customWidth="1"/>
    <col min="2" max="2" width="13.6640625" style="146" customWidth="1"/>
    <col min="3" max="3" width="13.5" style="146" bestFit="1" customWidth="1"/>
    <col min="4" max="4" width="9.1640625" style="146"/>
    <col min="5" max="5" width="42.5" style="146" customWidth="1"/>
    <col min="6" max="6" width="15.6640625" style="146" customWidth="1"/>
    <col min="7" max="7" width="12.5" style="146" bestFit="1" customWidth="1"/>
    <col min="8" max="8" width="15.6640625" style="146" bestFit="1" customWidth="1"/>
    <col min="9" max="9" width="13.5" style="146" customWidth="1"/>
    <col min="10" max="14" width="9.1640625" style="146"/>
    <col min="15" max="15" width="14" style="10" customWidth="1"/>
    <col min="16" max="16384" width="9.1640625" style="146"/>
  </cols>
  <sheetData>
    <row r="1" spans="1:15" x14ac:dyDescent="0.15">
      <c r="O1" s="11"/>
    </row>
    <row r="2" spans="1:15" x14ac:dyDescent="0.15">
      <c r="O2" s="11"/>
    </row>
    <row r="3" spans="1:15" x14ac:dyDescent="0.15">
      <c r="B3" s="147" t="s">
        <v>204</v>
      </c>
      <c r="C3" s="148">
        <v>445</v>
      </c>
      <c r="F3" s="149" t="s">
        <v>205</v>
      </c>
      <c r="G3" s="150">
        <f>300000000/(C3*0.000000001)</f>
        <v>674157303370786.5</v>
      </c>
      <c r="O3" s="11"/>
    </row>
    <row r="4" spans="1:15" x14ac:dyDescent="0.15">
      <c r="O4" s="11"/>
    </row>
    <row r="5" spans="1:15" x14ac:dyDescent="0.15">
      <c r="O5" s="11"/>
    </row>
    <row r="6" spans="1:15" x14ac:dyDescent="0.15">
      <c r="B6" s="146" t="s">
        <v>206</v>
      </c>
      <c r="C6" s="146" t="s">
        <v>207</v>
      </c>
      <c r="F6" s="146" t="s">
        <v>208</v>
      </c>
      <c r="G6" s="146" t="s">
        <v>206</v>
      </c>
      <c r="H6" s="146" t="s">
        <v>207</v>
      </c>
      <c r="I6" s="151" t="s">
        <v>207</v>
      </c>
      <c r="O6" s="11"/>
    </row>
    <row r="7" spans="1:15" x14ac:dyDescent="0.15">
      <c r="F7" s="146">
        <v>1</v>
      </c>
      <c r="G7" s="152">
        <f>G$3/F7*0.000001</f>
        <v>674157303.37078643</v>
      </c>
      <c r="H7" s="153">
        <f>C$3*1000/F7</f>
        <v>445000</v>
      </c>
      <c r="I7" s="154">
        <f t="shared" ref="I7:I22" si="0">( G7*1000000)/( (300000000)/(C$3*0.000000001)) *(C$3*1000)</f>
        <v>444999.99999999988</v>
      </c>
      <c r="O7" s="11"/>
    </row>
    <row r="8" spans="1:15" x14ac:dyDescent="0.15">
      <c r="A8" s="146" t="s">
        <v>209</v>
      </c>
      <c r="B8" s="149">
        <v>1</v>
      </c>
      <c r="C8" s="149">
        <f>(B8*1000000)/( (300000000)/(C$3*0.000000001)) *(C$3*1000)</f>
        <v>6.6008333333333338E-4</v>
      </c>
      <c r="F8" s="146">
        <v>10</v>
      </c>
      <c r="G8" s="152">
        <f t="shared" ref="G8:G22" si="1">G$3/F8*0.000001</f>
        <v>67415730.337078646</v>
      </c>
      <c r="H8" s="153">
        <f t="shared" ref="H8:H22" si="2">C$3*1000/F8</f>
        <v>44500</v>
      </c>
      <c r="I8" s="154">
        <f t="shared" si="0"/>
        <v>44499.999999999993</v>
      </c>
      <c r="O8" s="11"/>
    </row>
    <row r="9" spans="1:15" x14ac:dyDescent="0.15">
      <c r="B9" s="146">
        <v>5</v>
      </c>
      <c r="C9" s="146">
        <f t="shared" ref="C9:C26" si="3">(B9*1000000)/( (300000000)/(C$3*0.000000001)) *(C$3*1000)</f>
        <v>3.3004166666666668E-3</v>
      </c>
      <c r="F9" s="146">
        <v>50</v>
      </c>
      <c r="G9" s="152">
        <f t="shared" si="1"/>
        <v>13483146.067415729</v>
      </c>
      <c r="H9" s="153">
        <f t="shared" si="2"/>
        <v>8900</v>
      </c>
      <c r="I9" s="154">
        <f t="shared" si="0"/>
        <v>8899.9999999999982</v>
      </c>
      <c r="O9" s="11"/>
    </row>
    <row r="10" spans="1:15" ht="14" thickBot="1" x14ac:dyDescent="0.2">
      <c r="B10" s="146">
        <v>10</v>
      </c>
      <c r="C10" s="146">
        <f t="shared" si="3"/>
        <v>6.6008333333333336E-3</v>
      </c>
      <c r="F10" s="146">
        <v>100</v>
      </c>
      <c r="G10" s="152">
        <f t="shared" si="1"/>
        <v>6741573.0337078646</v>
      </c>
      <c r="H10" s="153">
        <f t="shared" si="2"/>
        <v>4450</v>
      </c>
      <c r="I10" s="154">
        <f t="shared" si="0"/>
        <v>4449.9999999999991</v>
      </c>
      <c r="O10" s="11"/>
    </row>
    <row r="11" spans="1:15" ht="43" thickBot="1" x14ac:dyDescent="0.2">
      <c r="B11" s="146">
        <v>20</v>
      </c>
      <c r="C11" s="146">
        <f t="shared" si="3"/>
        <v>1.3201666666666667E-2</v>
      </c>
      <c r="E11" s="155" t="s">
        <v>210</v>
      </c>
      <c r="F11" s="156">
        <v>200</v>
      </c>
      <c r="G11" s="157">
        <f t="shared" si="1"/>
        <v>3370786.5168539323</v>
      </c>
      <c r="H11" s="158">
        <f t="shared" si="2"/>
        <v>2225</v>
      </c>
      <c r="I11" s="159">
        <f t="shared" si="0"/>
        <v>2224.9999999999995</v>
      </c>
      <c r="O11" s="11"/>
    </row>
    <row r="12" spans="1:15" x14ac:dyDescent="0.15">
      <c r="B12" s="146">
        <v>50</v>
      </c>
      <c r="C12" s="146">
        <f t="shared" si="3"/>
        <v>3.3004166666666668E-2</v>
      </c>
      <c r="E12" s="254" t="s">
        <v>211</v>
      </c>
      <c r="F12" s="160">
        <v>500</v>
      </c>
      <c r="G12" s="161">
        <f t="shared" si="1"/>
        <v>1348314.606741573</v>
      </c>
      <c r="H12" s="162">
        <f t="shared" si="2"/>
        <v>890</v>
      </c>
      <c r="I12" s="163">
        <f t="shared" si="0"/>
        <v>890</v>
      </c>
      <c r="O12" s="11"/>
    </row>
    <row r="13" spans="1:15" x14ac:dyDescent="0.15">
      <c r="A13" s="146" t="s">
        <v>212</v>
      </c>
      <c r="B13" s="149">
        <v>100</v>
      </c>
      <c r="C13" s="146">
        <f t="shared" si="3"/>
        <v>6.6008333333333336E-2</v>
      </c>
      <c r="E13" s="255"/>
      <c r="F13" s="149">
        <v>1000</v>
      </c>
      <c r="G13" s="150">
        <f t="shared" si="1"/>
        <v>674157.30337078648</v>
      </c>
      <c r="H13" s="164">
        <f t="shared" si="2"/>
        <v>445</v>
      </c>
      <c r="I13" s="165">
        <f t="shared" si="0"/>
        <v>445</v>
      </c>
      <c r="O13" s="11"/>
    </row>
    <row r="14" spans="1:15" ht="14" thickBot="1" x14ac:dyDescent="0.2">
      <c r="B14" s="146">
        <v>200</v>
      </c>
      <c r="C14" s="146">
        <f t="shared" si="3"/>
        <v>0.13201666666666667</v>
      </c>
      <c r="E14" s="256"/>
      <c r="F14" s="166">
        <v>2000</v>
      </c>
      <c r="G14" s="167">
        <f t="shared" si="1"/>
        <v>337078.65168539324</v>
      </c>
      <c r="H14" s="168">
        <f t="shared" si="2"/>
        <v>222.5</v>
      </c>
      <c r="I14" s="169">
        <f t="shared" si="0"/>
        <v>222.5</v>
      </c>
      <c r="O14" s="11"/>
    </row>
    <row r="15" spans="1:15" x14ac:dyDescent="0.15">
      <c r="B15" s="146">
        <v>500</v>
      </c>
      <c r="C15" s="146">
        <f t="shared" si="3"/>
        <v>0.33004166666666668</v>
      </c>
      <c r="F15" s="146">
        <v>5000</v>
      </c>
      <c r="G15" s="152">
        <f t="shared" si="1"/>
        <v>134831.46067415731</v>
      </c>
      <c r="H15" s="153">
        <f t="shared" si="2"/>
        <v>89</v>
      </c>
      <c r="I15" s="154">
        <f t="shared" si="0"/>
        <v>89</v>
      </c>
      <c r="O15" s="11"/>
    </row>
    <row r="16" spans="1:15" ht="14" thickBot="1" x14ac:dyDescent="0.2">
      <c r="A16" s="146" t="s">
        <v>213</v>
      </c>
      <c r="B16" s="149">
        <v>1000</v>
      </c>
      <c r="C16" s="149">
        <f t="shared" si="3"/>
        <v>0.66008333333333336</v>
      </c>
      <c r="F16" s="146">
        <v>10000</v>
      </c>
      <c r="G16" s="152">
        <f t="shared" si="1"/>
        <v>67415.730337078654</v>
      </c>
      <c r="H16" s="153">
        <f t="shared" si="2"/>
        <v>44.5</v>
      </c>
      <c r="I16" s="154">
        <f t="shared" si="0"/>
        <v>44.5</v>
      </c>
      <c r="O16" s="11"/>
    </row>
    <row r="17" spans="1:15" x14ac:dyDescent="0.15">
      <c r="B17" s="146">
        <v>2000</v>
      </c>
      <c r="C17" s="146">
        <f t="shared" si="3"/>
        <v>1.3201666666666667</v>
      </c>
      <c r="E17" s="254" t="s">
        <v>214</v>
      </c>
      <c r="F17" s="160">
        <v>20000</v>
      </c>
      <c r="G17" s="170">
        <f t="shared" si="1"/>
        <v>33707.865168539327</v>
      </c>
      <c r="H17" s="162">
        <f t="shared" si="2"/>
        <v>22.25</v>
      </c>
      <c r="I17" s="163">
        <f t="shared" si="0"/>
        <v>22.25</v>
      </c>
      <c r="O17" s="11"/>
    </row>
    <row r="18" spans="1:15" x14ac:dyDescent="0.15">
      <c r="B18" s="146">
        <v>5000</v>
      </c>
      <c r="C18" s="146">
        <f t="shared" si="3"/>
        <v>3.300416666666667</v>
      </c>
      <c r="E18" s="255"/>
      <c r="F18" s="149">
        <v>50000</v>
      </c>
      <c r="G18" s="152">
        <f t="shared" si="1"/>
        <v>13483.14606741573</v>
      </c>
      <c r="H18" s="164">
        <f t="shared" si="2"/>
        <v>8.9</v>
      </c>
      <c r="I18" s="165">
        <f t="shared" si="0"/>
        <v>8.8999999999999986</v>
      </c>
      <c r="O18" s="11"/>
    </row>
    <row r="19" spans="1:15" ht="14" thickBot="1" x14ac:dyDescent="0.2">
      <c r="A19" s="146" t="s">
        <v>215</v>
      </c>
      <c r="B19" s="149">
        <v>10000</v>
      </c>
      <c r="C19" s="149">
        <f t="shared" si="3"/>
        <v>6.600833333333334</v>
      </c>
      <c r="E19" s="256"/>
      <c r="F19" s="166">
        <v>80000</v>
      </c>
      <c r="G19" s="171">
        <f t="shared" si="1"/>
        <v>8426.9662921348317</v>
      </c>
      <c r="H19" s="168">
        <f t="shared" si="2"/>
        <v>5.5625</v>
      </c>
      <c r="I19" s="169">
        <f t="shared" si="0"/>
        <v>5.5625</v>
      </c>
      <c r="O19" s="11"/>
    </row>
    <row r="20" spans="1:15" x14ac:dyDescent="0.15">
      <c r="B20" s="146">
        <v>20000</v>
      </c>
      <c r="C20" s="146">
        <f t="shared" si="3"/>
        <v>13.201666666666668</v>
      </c>
      <c r="F20" s="146">
        <v>100000</v>
      </c>
      <c r="G20" s="152">
        <f t="shared" si="1"/>
        <v>6741.5730337078649</v>
      </c>
      <c r="H20" s="153">
        <f t="shared" si="2"/>
        <v>4.45</v>
      </c>
      <c r="I20" s="154">
        <f t="shared" si="0"/>
        <v>4.4499999999999993</v>
      </c>
      <c r="O20" s="11"/>
    </row>
    <row r="21" spans="1:15" x14ac:dyDescent="0.15">
      <c r="C21" s="146">
        <f t="shared" si="3"/>
        <v>0</v>
      </c>
      <c r="F21" s="146">
        <v>200000</v>
      </c>
      <c r="G21" s="152">
        <f t="shared" si="1"/>
        <v>3370.7865168539324</v>
      </c>
      <c r="H21" s="153">
        <f t="shared" si="2"/>
        <v>2.2250000000000001</v>
      </c>
      <c r="I21" s="154">
        <f t="shared" si="0"/>
        <v>2.2249999999999996</v>
      </c>
      <c r="O21" s="11"/>
    </row>
    <row r="22" spans="1:15" x14ac:dyDescent="0.15">
      <c r="C22" s="146">
        <f t="shared" si="3"/>
        <v>0</v>
      </c>
      <c r="F22" s="146">
        <v>500000</v>
      </c>
      <c r="G22" s="152">
        <f t="shared" si="1"/>
        <v>1348.314606741573</v>
      </c>
      <c r="H22" s="153">
        <f t="shared" si="2"/>
        <v>0.89</v>
      </c>
      <c r="I22" s="154">
        <f t="shared" si="0"/>
        <v>0.89000000000000012</v>
      </c>
      <c r="O22" s="11"/>
    </row>
    <row r="23" spans="1:15" x14ac:dyDescent="0.15">
      <c r="C23" s="146">
        <f t="shared" si="3"/>
        <v>0</v>
      </c>
      <c r="O23" s="11"/>
    </row>
    <row r="24" spans="1:15" x14ac:dyDescent="0.15">
      <c r="C24" s="146">
        <f t="shared" si="3"/>
        <v>0</v>
      </c>
      <c r="O24" s="11"/>
    </row>
    <row r="25" spans="1:15" x14ac:dyDescent="0.15">
      <c r="C25" s="146">
        <f t="shared" si="3"/>
        <v>0</v>
      </c>
      <c r="O25" s="11"/>
    </row>
    <row r="26" spans="1:15" x14ac:dyDescent="0.15">
      <c r="C26" s="146">
        <f t="shared" si="3"/>
        <v>0</v>
      </c>
      <c r="O26" s="11"/>
    </row>
    <row r="27" spans="1:15" x14ac:dyDescent="0.15">
      <c r="O27" s="11"/>
    </row>
    <row r="28" spans="1:15" x14ac:dyDescent="0.15">
      <c r="O28" s="11"/>
    </row>
    <row r="29" spans="1:15" x14ac:dyDescent="0.15">
      <c r="O29" s="11"/>
    </row>
    <row r="30" spans="1:15" x14ac:dyDescent="0.15">
      <c r="O30" s="11"/>
    </row>
    <row r="31" spans="1:15" x14ac:dyDescent="0.15">
      <c r="O31" s="11"/>
    </row>
    <row r="32" spans="1:15" x14ac:dyDescent="0.15">
      <c r="O32" s="11"/>
    </row>
    <row r="33" spans="15:15" x14ac:dyDescent="0.15">
      <c r="O33" s="11"/>
    </row>
    <row r="34" spans="15:15" x14ac:dyDescent="0.15">
      <c r="O34" s="11"/>
    </row>
    <row r="35" spans="15:15" x14ac:dyDescent="0.15">
      <c r="O35" s="11"/>
    </row>
    <row r="36" spans="15:15" x14ac:dyDescent="0.15">
      <c r="O36" s="11"/>
    </row>
    <row r="38" spans="15:15" x14ac:dyDescent="0.15">
      <c r="O38" s="146"/>
    </row>
    <row r="39" spans="15:15" x14ac:dyDescent="0.15">
      <c r="O39" s="146"/>
    </row>
    <row r="40" spans="15:15" x14ac:dyDescent="0.15">
      <c r="O40" s="146"/>
    </row>
    <row r="41" spans="15:15" x14ac:dyDescent="0.15">
      <c r="O41" s="23">
        <f>M41</f>
        <v>0</v>
      </c>
    </row>
    <row r="42" spans="15:15" x14ac:dyDescent="0.15">
      <c r="O42" s="25">
        <v>0.1</v>
      </c>
    </row>
    <row r="43" spans="15:15" x14ac:dyDescent="0.15">
      <c r="O43" s="27">
        <f t="shared" ref="O43" si="4">O41/O42</f>
        <v>0</v>
      </c>
    </row>
    <row r="44" spans="15:15" x14ac:dyDescent="0.15">
      <c r="O44" s="15">
        <v>3</v>
      </c>
    </row>
    <row r="45" spans="15:15" x14ac:dyDescent="0.15">
      <c r="O45" s="15">
        <v>3</v>
      </c>
    </row>
    <row r="46" spans="15:15" x14ac:dyDescent="0.15">
      <c r="O46" s="27">
        <f t="shared" ref="O46" si="5">O44/O45</f>
        <v>1</v>
      </c>
    </row>
    <row r="48" spans="15:15" x14ac:dyDescent="0.15">
      <c r="O48" s="31" t="e">
        <f t="shared" ref="O48" si="6">O80*O89/(O127^2*O128)</f>
        <v>#DIV/0!</v>
      </c>
    </row>
    <row r="49" spans="15:15" x14ac:dyDescent="0.15">
      <c r="O49" s="32">
        <f>(O45/(1+O45))*(O44/(1+O44))*O46</f>
        <v>0.5625</v>
      </c>
    </row>
    <row r="50" spans="15:15" x14ac:dyDescent="0.15">
      <c r="O50" s="33" t="e">
        <f t="shared" ref="O50" si="7">4*(1+O44)/O44*O64</f>
        <v>#DIV/0!</v>
      </c>
    </row>
    <row r="51" spans="15:15" x14ac:dyDescent="0.15">
      <c r="O51" s="81" t="e">
        <f>4*4*(O44/(1+O44))*(O45/(1+O45))*(1/O48)</f>
        <v>#DIV/0!</v>
      </c>
    </row>
    <row r="52" spans="15:15" x14ac:dyDescent="0.15">
      <c r="O52" s="35" t="e">
        <f t="shared" ref="O52" si="8">O43/O64*O44/(1+O44)</f>
        <v>#DIV/0!</v>
      </c>
    </row>
    <row r="53" spans="15:15" x14ac:dyDescent="0.15">
      <c r="O53" s="36" t="e">
        <f t="shared" ref="O53" si="9">O43/O50</f>
        <v>#DIV/0!</v>
      </c>
    </row>
    <row r="54" spans="15:15" x14ac:dyDescent="0.15">
      <c r="O54" s="26" t="e">
        <f t="shared" ref="O54" si="10">(3*SQRT(81*O52^2+12*O52)+27*O52+2)^(1/3)  /  (2^(1/3))</f>
        <v>#DIV/0!</v>
      </c>
    </row>
    <row r="55" spans="15:15" x14ac:dyDescent="0.15">
      <c r="O55" s="26" t="e">
        <f t="shared" ref="O55" si="11">(O54+1/O54-2)/3</f>
        <v>#DIV/0!</v>
      </c>
    </row>
    <row r="56" spans="15:15" x14ac:dyDescent="0.15">
      <c r="O56" s="36" t="e">
        <f t="shared" ref="O56" si="12">O55*(1+O55)^2 - O52</f>
        <v>#DIV/0!</v>
      </c>
    </row>
    <row r="57" spans="15:15" x14ac:dyDescent="0.15">
      <c r="O57" s="35" t="e">
        <f t="shared" ref="O57" si="13">4*O45/(1+O45)*O64*O55^2</f>
        <v>#DIV/0!</v>
      </c>
    </row>
    <row r="58" spans="15:15" x14ac:dyDescent="0.15">
      <c r="O58" s="37" t="e">
        <f>O57/O43*O46</f>
        <v>#DIV/0!</v>
      </c>
    </row>
    <row r="59" spans="15:15" x14ac:dyDescent="0.15">
      <c r="O59" s="37" t="e">
        <f>4*O45/(1+O45)*O44/(1+O44)*O55/(1+O55)^2*O46</f>
        <v>#DIV/0!</v>
      </c>
    </row>
    <row r="60" spans="15:15" x14ac:dyDescent="0.15">
      <c r="O60" s="39" t="e">
        <f>O57*O42*1000*O46</f>
        <v>#DIV/0!</v>
      </c>
    </row>
    <row r="61" spans="15:15" x14ac:dyDescent="0.15">
      <c r="O61" s="40" t="e">
        <f t="shared" ref="O61" si="14">O60/O41*0.001</f>
        <v>#DIV/0!</v>
      </c>
    </row>
    <row r="62" spans="15:15" x14ac:dyDescent="0.15">
      <c r="O62" s="11"/>
    </row>
    <row r="63" spans="15:15" x14ac:dyDescent="0.15">
      <c r="O63" s="11"/>
    </row>
    <row r="64" spans="15:15" x14ac:dyDescent="0.15">
      <c r="O64" s="31" t="e">
        <f>O80*O89/(O127^2*O128)</f>
        <v>#DIV/0!</v>
      </c>
    </row>
    <row r="65" spans="15:15" x14ac:dyDescent="0.15">
      <c r="O65" s="32" t="e">
        <f>(O45/(1+O45+O136^2))*(O44/(1+O44+O133^2))*O46</f>
        <v>#DIV/0!</v>
      </c>
    </row>
    <row r="66" spans="15:15" x14ac:dyDescent="0.15">
      <c r="O66" s="33" t="e">
        <f t="shared" ref="O66" si="15">4*(1+O44+O133^2)/O44*O64</f>
        <v>#DIV/0!</v>
      </c>
    </row>
    <row r="67" spans="15:15" x14ac:dyDescent="0.15">
      <c r="O67" s="81" t="e">
        <f t="shared" ref="O67" si="16">4*4*(O44/(1+O44))*(O45/(1+O45))*1/O64</f>
        <v>#DIV/0!</v>
      </c>
    </row>
    <row r="68" spans="15:15" x14ac:dyDescent="0.15">
      <c r="O68" s="35" t="e">
        <f t="shared" ref="O68" si="17">O43/O64*O44/(1+O44+O133^2)</f>
        <v>#DIV/0!</v>
      </c>
    </row>
    <row r="69" spans="15:15" x14ac:dyDescent="0.15">
      <c r="O69" s="26" t="e">
        <f t="shared" ref="O69" si="18">(3*SQRT(81*O68^2+12*O68)+27*O68+2)^(1/3)  /  (2^(1/3))</f>
        <v>#DIV/0!</v>
      </c>
    </row>
    <row r="70" spans="15:15" x14ac:dyDescent="0.15">
      <c r="O70" s="26" t="e">
        <f t="shared" ref="O70" si="19">(O69+1/O69-2)/3</f>
        <v>#DIV/0!</v>
      </c>
    </row>
    <row r="71" spans="15:15" x14ac:dyDescent="0.15">
      <c r="O71" s="36" t="e">
        <f t="shared" ref="O71" si="20">O70*(1+O70)^2 - O68</f>
        <v>#DIV/0!</v>
      </c>
    </row>
    <row r="72" spans="15:15" x14ac:dyDescent="0.15">
      <c r="O72" s="35" t="e">
        <f t="shared" ref="O72" si="21">4*O45/(1+O45+O136^2)*O64*O55^2</f>
        <v>#DIV/0!</v>
      </c>
    </row>
    <row r="73" spans="15:15" x14ac:dyDescent="0.15">
      <c r="O73" s="37" t="e">
        <f t="shared" ref="O73" si="22">O72/O43</f>
        <v>#DIV/0!</v>
      </c>
    </row>
    <row r="74" spans="15:15" x14ac:dyDescent="0.15">
      <c r="O74" s="37" t="e">
        <f t="shared" ref="O74" si="23">4*O87/(1+O87+O136^2)*O86/(1+O86+O133^2)*O70/(1+O70)^2</f>
        <v>#DIV/0!</v>
      </c>
    </row>
    <row r="75" spans="15:15" x14ac:dyDescent="0.15">
      <c r="O75" s="42" t="e">
        <f>O72*O42*1000*O46</f>
        <v>#DIV/0!</v>
      </c>
    </row>
    <row r="76" spans="15:15" ht="16" x14ac:dyDescent="0.2">
      <c r="O76" s="86" t="e">
        <f t="shared" ref="O76" si="24">O75/O41*0.001</f>
        <v>#DIV/0!</v>
      </c>
    </row>
    <row r="77" spans="15:15" x14ac:dyDescent="0.15">
      <c r="O77" s="43"/>
    </row>
    <row r="79" spans="15:15" x14ac:dyDescent="0.15">
      <c r="O79" s="11"/>
    </row>
    <row r="80" spans="15:15" x14ac:dyDescent="0.15">
      <c r="O80" s="33">
        <f t="shared" ref="O80" si="25">(0.5*O86)*O81*O84^4*O85^2/(8*(O82*0.000000000001)^2)</f>
        <v>1.5436761620015707E+27</v>
      </c>
    </row>
    <row r="81" spans="15:15" x14ac:dyDescent="0.15">
      <c r="O81" s="46">
        <v>8.8500000000000005E-12</v>
      </c>
    </row>
    <row r="82" spans="15:15" x14ac:dyDescent="0.15">
      <c r="O82" s="15">
        <v>6.2</v>
      </c>
    </row>
    <row r="83" spans="15:15" x14ac:dyDescent="0.15">
      <c r="O83" s="15">
        <v>445</v>
      </c>
    </row>
    <row r="84" spans="15:15" x14ac:dyDescent="0.15">
      <c r="O84" s="15">
        <v>1.85</v>
      </c>
    </row>
    <row r="85" spans="15:15" x14ac:dyDescent="0.15">
      <c r="O85" s="15">
        <v>2</v>
      </c>
    </row>
    <row r="86" spans="15:15" x14ac:dyDescent="0.15">
      <c r="O86" s="35">
        <f>(300000000/O84)*(1/(O83*0.000000001)) *2*PI()</f>
        <v>2289651493657911.5</v>
      </c>
    </row>
    <row r="87" spans="15:15" x14ac:dyDescent="0.15">
      <c r="O87" s="35">
        <f>(300000000/O85)*(1/(0.5*O83*0.000000001)) *2*PI()</f>
        <v>4235855263267136</v>
      </c>
    </row>
    <row r="88" spans="15:15" x14ac:dyDescent="0.15">
      <c r="O88" s="11"/>
    </row>
    <row r="89" spans="15:15" x14ac:dyDescent="0.15">
      <c r="O89" s="33" t="e">
        <f t="shared" ref="O89" si="26">(O96^2*O97)/(O98^2*O96*O97)*(0.000001)^3</f>
        <v>#DIV/0!</v>
      </c>
    </row>
    <row r="90" spans="15:15" x14ac:dyDescent="0.15">
      <c r="O90" s="47" t="e">
        <f>$C90*O83/$C83</f>
        <v>#DIV/0!</v>
      </c>
    </row>
    <row r="91" spans="15:15" x14ac:dyDescent="0.15">
      <c r="O91" s="47" t="e">
        <f>$C91*O84/$C84</f>
        <v>#DIV/0!</v>
      </c>
    </row>
    <row r="92" spans="15:15" x14ac:dyDescent="0.15">
      <c r="O92" s="15" t="e">
        <f>$C92*O83/$C83</f>
        <v>#DIV/0!</v>
      </c>
    </row>
    <row r="93" spans="15:15" x14ac:dyDescent="0.15">
      <c r="O93" s="49" t="e">
        <f t="shared" ref="O93" si="27">O92*2*PI()</f>
        <v>#DIV/0!</v>
      </c>
    </row>
    <row r="94" spans="15:15" x14ac:dyDescent="0.15">
      <c r="O94" s="50" t="e">
        <f t="shared" ref="O94" si="28">O93*1000/(O83/O84)</f>
        <v>#DIV/0!</v>
      </c>
    </row>
    <row r="95" spans="15:15" x14ac:dyDescent="0.15">
      <c r="O95" s="51" t="e">
        <f t="shared" ref="O95" si="29">O94*2</f>
        <v>#DIV/0!</v>
      </c>
    </row>
    <row r="96" spans="15:15" x14ac:dyDescent="0.15">
      <c r="O96" s="49" t="e">
        <f t="shared" ref="O96" si="30">O90*O91*(2*PI()*O92)</f>
        <v>#DIV/0!</v>
      </c>
    </row>
    <row r="97" spans="15:15" x14ac:dyDescent="0.15">
      <c r="O97" s="49" t="e">
        <f t="shared" ref="O97" si="31">O96*0.8</f>
        <v>#DIV/0!</v>
      </c>
    </row>
    <row r="98" spans="15:15" x14ac:dyDescent="0.15">
      <c r="O98" s="135">
        <v>5.7000000000000002E-2</v>
      </c>
    </row>
    <row r="99" spans="15:15" x14ac:dyDescent="0.15">
      <c r="O99" s="11"/>
    </row>
    <row r="100" spans="15:15" x14ac:dyDescent="0.15">
      <c r="O100" s="11"/>
    </row>
    <row r="101" spans="15:15" x14ac:dyDescent="0.15">
      <c r="O101" s="15">
        <v>0.40400000000000003</v>
      </c>
    </row>
    <row r="102" spans="15:15" x14ac:dyDescent="0.15">
      <c r="O102" s="55">
        <f t="shared" ref="O102" si="32">O101/10*LN(10)</f>
        <v>9.3024437756959469E-2</v>
      </c>
    </row>
    <row r="103" spans="15:15" x14ac:dyDescent="0.15">
      <c r="O103" s="15">
        <v>30</v>
      </c>
    </row>
    <row r="104" spans="15:15" x14ac:dyDescent="0.15">
      <c r="O104" s="55">
        <f t="shared" ref="O104" si="33">O103/10*LN(10)</f>
        <v>6.9077552789821377</v>
      </c>
    </row>
    <row r="105" spans="15:15" x14ac:dyDescent="0.15">
      <c r="O105" s="56" t="e">
        <f t="shared" ref="O105" si="34">SQRT(O102*(O93*0.0001))</f>
        <v>#DIV/0!</v>
      </c>
    </row>
    <row r="106" spans="15:15" x14ac:dyDescent="0.15">
      <c r="O106" s="57" t="e">
        <f t="shared" ref="O106" si="35">SQRT(O104*(O93*0.0001))</f>
        <v>#DIV/0!</v>
      </c>
    </row>
    <row r="107" spans="15:15" x14ac:dyDescent="0.15">
      <c r="O107" s="59" t="e">
        <f t="shared" ref="O107:O110" si="36">O105</f>
        <v>#DIV/0!</v>
      </c>
    </row>
    <row r="108" spans="15:15" x14ac:dyDescent="0.15">
      <c r="O108" s="60" t="e">
        <f t="shared" si="36"/>
        <v>#DIV/0!</v>
      </c>
    </row>
    <row r="109" spans="15:15" x14ac:dyDescent="0.15">
      <c r="O109" s="59" t="e">
        <f t="shared" si="36"/>
        <v>#DIV/0!</v>
      </c>
    </row>
    <row r="110" spans="15:15" x14ac:dyDescent="0.15">
      <c r="O110" s="60" t="e">
        <f t="shared" si="36"/>
        <v>#DIV/0!</v>
      </c>
    </row>
    <row r="111" spans="15:15" x14ac:dyDescent="0.15">
      <c r="O111" s="56" t="e">
        <f t="shared" ref="O111:O112" si="37">(O105^2+O107^2+O109^2)^0.5</f>
        <v>#DIV/0!</v>
      </c>
    </row>
    <row r="112" spans="15:15" x14ac:dyDescent="0.15">
      <c r="O112" s="56" t="e">
        <f t="shared" si="37"/>
        <v>#DIV/0!</v>
      </c>
    </row>
    <row r="113" spans="15:15" x14ac:dyDescent="0.15">
      <c r="O113" s="35" t="e">
        <f t="shared" ref="O113" si="38">(2*PI())*(300000000/O84)/(O93*0.000001)*O111^2</f>
        <v>#DIV/0!</v>
      </c>
    </row>
    <row r="114" spans="15:15" x14ac:dyDescent="0.15">
      <c r="O114" s="35" t="e">
        <f t="shared" ref="O114" si="39">(2*PI())*(300000000/O85)/(O93*0.000001)*O112^2</f>
        <v>#DIV/0!</v>
      </c>
    </row>
    <row r="115" spans="15:15" x14ac:dyDescent="0.15">
      <c r="O115" s="61" t="e">
        <f t="shared" ref="O115:O116" si="40">O86/O113</f>
        <v>#DIV/0!</v>
      </c>
    </row>
    <row r="116" spans="15:15" x14ac:dyDescent="0.15">
      <c r="O116" s="61" t="e">
        <f t="shared" si="40"/>
        <v>#DIV/0!</v>
      </c>
    </row>
    <row r="117" spans="15:15" x14ac:dyDescent="0.15">
      <c r="O117" s="11"/>
    </row>
    <row r="118" spans="15:15" x14ac:dyDescent="0.15">
      <c r="O118" s="11"/>
    </row>
    <row r="119" spans="15:15" x14ac:dyDescent="0.15">
      <c r="O119" s="63">
        <f t="shared" ref="O119:O120" si="41">O44</f>
        <v>3</v>
      </c>
    </row>
    <row r="120" spans="15:15" x14ac:dyDescent="0.15">
      <c r="O120" s="63">
        <f t="shared" si="41"/>
        <v>3</v>
      </c>
    </row>
    <row r="121" spans="15:15" x14ac:dyDescent="0.15">
      <c r="O121" s="57" t="e">
        <f t="shared" ref="O121:O122" si="42">SQRT(O44)*O111</f>
        <v>#DIV/0!</v>
      </c>
    </row>
    <row r="122" spans="15:15" x14ac:dyDescent="0.15">
      <c r="O122" s="57" t="e">
        <f t="shared" si="42"/>
        <v>#DIV/0!</v>
      </c>
    </row>
    <row r="123" spans="15:15" x14ac:dyDescent="0.15">
      <c r="O123" s="35" t="e">
        <f>O113*(1+O44)</f>
        <v>#DIV/0!</v>
      </c>
    </row>
    <row r="124" spans="15:15" x14ac:dyDescent="0.15">
      <c r="O124" s="35" t="e">
        <f>O114*(1+O45)</f>
        <v>#DIV/0!</v>
      </c>
    </row>
    <row r="125" spans="15:15" x14ac:dyDescent="0.15">
      <c r="O125" s="140" t="e">
        <f>O123/(2*PI())*0.000001</f>
        <v>#DIV/0!</v>
      </c>
    </row>
    <row r="126" spans="15:15" x14ac:dyDescent="0.15">
      <c r="O126" s="140" t="e">
        <f>O124/(2*PI())*0.000001</f>
        <v>#DIV/0!</v>
      </c>
    </row>
    <row r="127" spans="15:15" x14ac:dyDescent="0.15">
      <c r="O127" s="61" t="e">
        <f>O115/(1+O44)</f>
        <v>#DIV/0!</v>
      </c>
    </row>
    <row r="128" spans="15:15" x14ac:dyDescent="0.15">
      <c r="O128" s="61" t="e">
        <f>O116/(1+O45)</f>
        <v>#DIV/0!</v>
      </c>
    </row>
    <row r="129" spans="15:15" x14ac:dyDescent="0.15">
      <c r="O129" s="11"/>
    </row>
    <row r="131" spans="15:15" x14ac:dyDescent="0.15">
      <c r="O131" s="67">
        <f>M131</f>
        <v>0</v>
      </c>
    </row>
    <row r="132" spans="15:15" x14ac:dyDescent="0.15">
      <c r="O132" s="68" t="e">
        <f>(2*PI())*300000000/(O85*O94)*(1/O83-1/(O83+O131))*1000000000</f>
        <v>#DIV/0!</v>
      </c>
    </row>
    <row r="133" spans="15:15" x14ac:dyDescent="0.15">
      <c r="O133" s="26" t="e">
        <f t="shared" ref="O133" si="43">O132/O113</f>
        <v>#DIV/0!</v>
      </c>
    </row>
    <row r="134" spans="15:15" x14ac:dyDescent="0.15">
      <c r="O134" s="78">
        <f>O131/2</f>
        <v>0</v>
      </c>
    </row>
    <row r="135" spans="15:15" x14ac:dyDescent="0.15">
      <c r="O135" s="68" t="e">
        <f t="shared" ref="O135" si="44">(2*PI())*300000000/(O84*O94)*(2/O83-2/(O83+O134))*1000000000</f>
        <v>#DIV/0!</v>
      </c>
    </row>
    <row r="136" spans="15:15" x14ac:dyDescent="0.15">
      <c r="O136" s="26" t="e">
        <f t="shared" ref="O136" si="45">O135/O114</f>
        <v>#DIV/0!</v>
      </c>
    </row>
    <row r="137" spans="15:15" x14ac:dyDescent="0.15">
      <c r="O137" s="61" t="e">
        <f t="shared" ref="O137" si="46">O115/(1+O44+O133^2)</f>
        <v>#DIV/0!</v>
      </c>
    </row>
    <row r="138" spans="15:15" x14ac:dyDescent="0.15">
      <c r="O138" s="61" t="e">
        <f t="shared" ref="O138" si="47">O116/(1+O45+O136^2)</f>
        <v>#DIV/0!</v>
      </c>
    </row>
    <row r="139" spans="15:15" x14ac:dyDescent="0.15">
      <c r="O139" s="11"/>
    </row>
    <row r="140" spans="15:15" x14ac:dyDescent="0.15">
      <c r="O140" s="11"/>
    </row>
    <row r="141" spans="15:15" x14ac:dyDescent="0.15">
      <c r="O141" s="11"/>
    </row>
    <row r="142" spans="15:15" x14ac:dyDescent="0.15">
      <c r="O142" s="11"/>
    </row>
    <row r="143" spans="15:15" x14ac:dyDescent="0.15">
      <c r="O143" s="11"/>
    </row>
    <row r="144" spans="15:15" x14ac:dyDescent="0.15">
      <c r="O144" s="11"/>
    </row>
    <row r="145" spans="15:15" x14ac:dyDescent="0.15">
      <c r="O145" s="11"/>
    </row>
    <row r="146" spans="15:15" x14ac:dyDescent="0.15">
      <c r="O146" s="11"/>
    </row>
    <row r="147" spans="15:15" x14ac:dyDescent="0.15">
      <c r="O147" s="11"/>
    </row>
    <row r="148" spans="15:15" x14ac:dyDescent="0.15">
      <c r="O148" s="11"/>
    </row>
    <row r="149" spans="15:15" x14ac:dyDescent="0.15">
      <c r="O149" s="11"/>
    </row>
    <row r="150" spans="15:15" x14ac:dyDescent="0.15">
      <c r="O150" s="11"/>
    </row>
    <row r="151" spans="15:15" x14ac:dyDescent="0.15">
      <c r="O151" s="11"/>
    </row>
    <row r="152" spans="15:15" x14ac:dyDescent="0.15">
      <c r="O152" s="11"/>
    </row>
    <row r="153" spans="15:15" x14ac:dyDescent="0.15">
      <c r="O153" s="11"/>
    </row>
    <row r="154" spans="15:15" x14ac:dyDescent="0.15">
      <c r="O154" s="11"/>
    </row>
    <row r="155" spans="15:15" x14ac:dyDescent="0.15">
      <c r="O155" s="11"/>
    </row>
    <row r="156" spans="15:15" x14ac:dyDescent="0.15">
      <c r="O156" s="11"/>
    </row>
    <row r="157" spans="15:15" x14ac:dyDescent="0.15">
      <c r="O157" s="11"/>
    </row>
    <row r="158" spans="15:15" x14ac:dyDescent="0.15">
      <c r="O158" s="11"/>
    </row>
    <row r="159" spans="15:15" x14ac:dyDescent="0.15">
      <c r="O159" s="11"/>
    </row>
    <row r="160" spans="15:15" x14ac:dyDescent="0.15">
      <c r="O160" s="11"/>
    </row>
    <row r="161" spans="15:15" x14ac:dyDescent="0.15">
      <c r="O161" s="11"/>
    </row>
    <row r="162" spans="15:15" x14ac:dyDescent="0.15">
      <c r="O162" s="11"/>
    </row>
    <row r="163" spans="15:15" x14ac:dyDescent="0.15">
      <c r="O163" s="11"/>
    </row>
    <row r="164" spans="15:15" x14ac:dyDescent="0.15">
      <c r="O164" s="11"/>
    </row>
    <row r="165" spans="15:15" x14ac:dyDescent="0.15">
      <c r="O165" s="11"/>
    </row>
    <row r="166" spans="15:15" x14ac:dyDescent="0.15">
      <c r="O166" s="11"/>
    </row>
    <row r="167" spans="15:15" x14ac:dyDescent="0.15">
      <c r="O167" s="11"/>
    </row>
    <row r="168" spans="15:15" x14ac:dyDescent="0.15">
      <c r="O168" s="11"/>
    </row>
    <row r="169" spans="15:15" x14ac:dyDescent="0.15">
      <c r="O169" s="11"/>
    </row>
    <row r="170" spans="15:15" x14ac:dyDescent="0.15">
      <c r="O170" s="11"/>
    </row>
    <row r="171" spans="15:15" x14ac:dyDescent="0.15">
      <c r="O171" s="11"/>
    </row>
    <row r="172" spans="15:15" x14ac:dyDescent="0.15">
      <c r="O172" s="11"/>
    </row>
    <row r="173" spans="15:15" x14ac:dyDescent="0.15">
      <c r="O173" s="11"/>
    </row>
    <row r="174" spans="15:15" x14ac:dyDescent="0.15">
      <c r="O174" s="11"/>
    </row>
    <row r="175" spans="15:15" x14ac:dyDescent="0.15">
      <c r="O175" s="11"/>
    </row>
    <row r="176" spans="15:15" x14ac:dyDescent="0.15">
      <c r="O176" s="11"/>
    </row>
    <row r="177" spans="15:15" x14ac:dyDescent="0.15">
      <c r="O177" s="11"/>
    </row>
    <row r="178" spans="15:15" x14ac:dyDescent="0.15">
      <c r="O178" s="11"/>
    </row>
    <row r="179" spans="15:15" x14ac:dyDescent="0.15">
      <c r="O179" s="11"/>
    </row>
    <row r="180" spans="15:15" x14ac:dyDescent="0.15">
      <c r="O180" s="11"/>
    </row>
    <row r="181" spans="15:15" x14ac:dyDescent="0.15">
      <c r="O181" s="11"/>
    </row>
    <row r="182" spans="15:15" x14ac:dyDescent="0.15">
      <c r="O182" s="11"/>
    </row>
    <row r="183" spans="15:15" x14ac:dyDescent="0.15">
      <c r="O183" s="11"/>
    </row>
    <row r="184" spans="15:15" x14ac:dyDescent="0.15">
      <c r="O184" s="11"/>
    </row>
    <row r="185" spans="15:15" x14ac:dyDescent="0.15">
      <c r="O185" s="11"/>
    </row>
    <row r="186" spans="15:15" x14ac:dyDescent="0.15">
      <c r="O186" s="11"/>
    </row>
    <row r="187" spans="15:15" x14ac:dyDescent="0.15">
      <c r="O187" s="11"/>
    </row>
    <row r="188" spans="15:15" x14ac:dyDescent="0.15">
      <c r="O188" s="11"/>
    </row>
    <row r="189" spans="15:15" x14ac:dyDescent="0.15">
      <c r="O189" s="11"/>
    </row>
    <row r="190" spans="15:15" x14ac:dyDescent="0.15">
      <c r="O190" s="11"/>
    </row>
    <row r="191" spans="15:15" x14ac:dyDescent="0.15">
      <c r="O191" s="11"/>
    </row>
    <row r="192" spans="15:15" x14ac:dyDescent="0.15">
      <c r="O192" s="11"/>
    </row>
    <row r="193" spans="15:15" x14ac:dyDescent="0.15">
      <c r="O193" s="11"/>
    </row>
    <row r="194" spans="15:15" x14ac:dyDescent="0.15">
      <c r="O194" s="11"/>
    </row>
    <row r="195" spans="15:15" x14ac:dyDescent="0.15">
      <c r="O195" s="11"/>
    </row>
    <row r="196" spans="15:15" x14ac:dyDescent="0.15">
      <c r="O196" s="11"/>
    </row>
    <row r="197" spans="15:15" x14ac:dyDescent="0.15">
      <c r="O197" s="11"/>
    </row>
    <row r="198" spans="15:15" x14ac:dyDescent="0.15">
      <c r="O198" s="11"/>
    </row>
    <row r="199" spans="15:15" x14ac:dyDescent="0.15">
      <c r="O199" s="11"/>
    </row>
    <row r="200" spans="15:15" x14ac:dyDescent="0.15">
      <c r="O200" s="11"/>
    </row>
    <row r="201" spans="15:15" x14ac:dyDescent="0.15">
      <c r="O201" s="11"/>
    </row>
    <row r="202" spans="15:15" x14ac:dyDescent="0.15">
      <c r="O202" s="11"/>
    </row>
    <row r="203" spans="15:15" x14ac:dyDescent="0.15">
      <c r="O203" s="11"/>
    </row>
    <row r="204" spans="15:15" x14ac:dyDescent="0.15">
      <c r="O204" s="11"/>
    </row>
    <row r="205" spans="15:15" x14ac:dyDescent="0.15">
      <c r="O205" s="11"/>
    </row>
    <row r="206" spans="15:15" x14ac:dyDescent="0.15">
      <c r="O206" s="11"/>
    </row>
    <row r="207" spans="15:15" x14ac:dyDescent="0.15">
      <c r="O207" s="11"/>
    </row>
    <row r="208" spans="15:15" x14ac:dyDescent="0.15">
      <c r="O208" s="11"/>
    </row>
    <row r="209" spans="15:15" x14ac:dyDescent="0.15">
      <c r="O209" s="11"/>
    </row>
    <row r="210" spans="15:15" x14ac:dyDescent="0.15">
      <c r="O210" s="11"/>
    </row>
    <row r="211" spans="15:15" x14ac:dyDescent="0.15">
      <c r="O211" s="11"/>
    </row>
    <row r="212" spans="15:15" x14ac:dyDescent="0.15">
      <c r="O212" s="11"/>
    </row>
    <row r="213" spans="15:15" x14ac:dyDescent="0.15">
      <c r="O213" s="11"/>
    </row>
    <row r="214" spans="15:15" x14ac:dyDescent="0.15">
      <c r="O214" s="11"/>
    </row>
    <row r="215" spans="15:15" x14ac:dyDescent="0.15">
      <c r="O215" s="11"/>
    </row>
    <row r="216" spans="15:15" x14ac:dyDescent="0.15">
      <c r="O216" s="11"/>
    </row>
    <row r="217" spans="15:15" x14ac:dyDescent="0.15">
      <c r="O217" s="11"/>
    </row>
    <row r="218" spans="15:15" x14ac:dyDescent="0.15">
      <c r="O218" s="11"/>
    </row>
    <row r="219" spans="15:15" x14ac:dyDescent="0.15">
      <c r="O219" s="11"/>
    </row>
    <row r="220" spans="15:15" x14ac:dyDescent="0.15">
      <c r="O220" s="11"/>
    </row>
    <row r="221" spans="15:15" x14ac:dyDescent="0.15">
      <c r="O221" s="11"/>
    </row>
    <row r="222" spans="15:15" x14ac:dyDescent="0.15">
      <c r="O222" s="11"/>
    </row>
    <row r="223" spans="15:15" x14ac:dyDescent="0.15">
      <c r="O223" s="11"/>
    </row>
    <row r="224" spans="15:15" x14ac:dyDescent="0.15">
      <c r="O224" s="11"/>
    </row>
    <row r="225" spans="15:15" x14ac:dyDescent="0.15">
      <c r="O225" s="11"/>
    </row>
    <row r="226" spans="15:15" x14ac:dyDescent="0.15">
      <c r="O226" s="11"/>
    </row>
    <row r="227" spans="15:15" x14ac:dyDescent="0.15">
      <c r="O227" s="11"/>
    </row>
    <row r="228" spans="15:15" x14ac:dyDescent="0.15">
      <c r="O228" s="11"/>
    </row>
    <row r="229" spans="15:15" x14ac:dyDescent="0.15">
      <c r="O229" s="11"/>
    </row>
    <row r="230" spans="15:15" x14ac:dyDescent="0.15">
      <c r="O230" s="11"/>
    </row>
    <row r="231" spans="15:15" x14ac:dyDescent="0.15">
      <c r="O231" s="11"/>
    </row>
    <row r="232" spans="15:15" x14ac:dyDescent="0.15">
      <c r="O232" s="11"/>
    </row>
    <row r="233" spans="15:15" x14ac:dyDescent="0.15">
      <c r="O233" s="11"/>
    </row>
    <row r="234" spans="15:15" x14ac:dyDescent="0.15">
      <c r="O234" s="11"/>
    </row>
    <row r="235" spans="15:15" x14ac:dyDescent="0.15">
      <c r="O235" s="11"/>
    </row>
    <row r="236" spans="15:15" x14ac:dyDescent="0.15">
      <c r="O236" s="11"/>
    </row>
    <row r="237" spans="15:15" x14ac:dyDescent="0.15">
      <c r="O237" s="11"/>
    </row>
    <row r="238" spans="15:15" x14ac:dyDescent="0.15">
      <c r="O238" s="11"/>
    </row>
    <row r="239" spans="15:15" x14ac:dyDescent="0.15">
      <c r="O239" s="11"/>
    </row>
    <row r="240" spans="15:15" x14ac:dyDescent="0.15">
      <c r="O240" s="11"/>
    </row>
    <row r="241" spans="15:15" x14ac:dyDescent="0.15">
      <c r="O241" s="11"/>
    </row>
    <row r="242" spans="15:15" x14ac:dyDescent="0.15">
      <c r="O242" s="11"/>
    </row>
    <row r="243" spans="15:15" x14ac:dyDescent="0.15">
      <c r="O243" s="11"/>
    </row>
    <row r="244" spans="15:15" x14ac:dyDescent="0.15">
      <c r="O244" s="11"/>
    </row>
    <row r="245" spans="15:15" x14ac:dyDescent="0.15">
      <c r="O245" s="11"/>
    </row>
    <row r="246" spans="15:15" x14ac:dyDescent="0.15">
      <c r="O246" s="11"/>
    </row>
    <row r="247" spans="15:15" x14ac:dyDescent="0.15">
      <c r="O247" s="11"/>
    </row>
    <row r="248" spans="15:15" x14ac:dyDescent="0.15">
      <c r="O248" s="11"/>
    </row>
    <row r="249" spans="15:15" x14ac:dyDescent="0.15">
      <c r="O249" s="11"/>
    </row>
    <row r="250" spans="15:15" x14ac:dyDescent="0.15">
      <c r="O250" s="11"/>
    </row>
    <row r="251" spans="15:15" x14ac:dyDescent="0.15">
      <c r="O251" s="11"/>
    </row>
    <row r="252" spans="15:15" x14ac:dyDescent="0.15">
      <c r="O252" s="11"/>
    </row>
    <row r="253" spans="15:15" x14ac:dyDescent="0.15">
      <c r="O253" s="11"/>
    </row>
    <row r="254" spans="15:15" x14ac:dyDescent="0.15">
      <c r="O254" s="11"/>
    </row>
    <row r="255" spans="15:15" x14ac:dyDescent="0.15">
      <c r="O255" s="11"/>
    </row>
    <row r="256" spans="15:15" x14ac:dyDescent="0.15">
      <c r="O256" s="11"/>
    </row>
    <row r="257" spans="15:15" x14ac:dyDescent="0.15">
      <c r="O257" s="11"/>
    </row>
    <row r="258" spans="15:15" x14ac:dyDescent="0.15">
      <c r="O258" s="11"/>
    </row>
    <row r="259" spans="15:15" x14ac:dyDescent="0.15">
      <c r="O259" s="11"/>
    </row>
    <row r="260" spans="15:15" x14ac:dyDescent="0.15">
      <c r="O260" s="11"/>
    </row>
    <row r="261" spans="15:15" x14ac:dyDescent="0.15">
      <c r="O261" s="11"/>
    </row>
    <row r="262" spans="15:15" x14ac:dyDescent="0.15">
      <c r="O262" s="11"/>
    </row>
    <row r="263" spans="15:15" x14ac:dyDescent="0.15">
      <c r="O263" s="11"/>
    </row>
    <row r="264" spans="15:15" x14ac:dyDescent="0.15">
      <c r="O264" s="11"/>
    </row>
    <row r="265" spans="15:15" x14ac:dyDescent="0.15">
      <c r="O265" s="11"/>
    </row>
    <row r="266" spans="15:15" x14ac:dyDescent="0.15">
      <c r="O266" s="11"/>
    </row>
    <row r="267" spans="15:15" x14ac:dyDescent="0.15">
      <c r="O267" s="11"/>
    </row>
    <row r="268" spans="15:15" x14ac:dyDescent="0.15">
      <c r="O268" s="11"/>
    </row>
    <row r="269" spans="15:15" x14ac:dyDescent="0.15">
      <c r="O269" s="11"/>
    </row>
    <row r="270" spans="15:15" x14ac:dyDescent="0.15">
      <c r="O270" s="11"/>
    </row>
    <row r="271" spans="15:15" x14ac:dyDescent="0.15">
      <c r="O271" s="11"/>
    </row>
    <row r="272" spans="15:15" x14ac:dyDescent="0.15">
      <c r="O272" s="11"/>
    </row>
    <row r="273" spans="15:15" x14ac:dyDescent="0.15">
      <c r="O273" s="11"/>
    </row>
    <row r="274" spans="15:15" x14ac:dyDescent="0.15">
      <c r="O274" s="11"/>
    </row>
    <row r="275" spans="15:15" x14ac:dyDescent="0.15">
      <c r="O275" s="11"/>
    </row>
    <row r="276" spans="15:15" x14ac:dyDescent="0.15">
      <c r="O276" s="11"/>
    </row>
    <row r="277" spans="15:15" x14ac:dyDescent="0.15">
      <c r="O277" s="11"/>
    </row>
    <row r="278" spans="15:15" x14ac:dyDescent="0.15">
      <c r="O278" s="11"/>
    </row>
    <row r="279" spans="15:15" x14ac:dyDescent="0.15">
      <c r="O279" s="11"/>
    </row>
    <row r="280" spans="15:15" x14ac:dyDescent="0.15">
      <c r="O280" s="11"/>
    </row>
    <row r="281" spans="15:15" x14ac:dyDescent="0.15">
      <c r="O281" s="11"/>
    </row>
    <row r="282" spans="15:15" x14ac:dyDescent="0.15">
      <c r="O282" s="11"/>
    </row>
    <row r="283" spans="15:15" x14ac:dyDescent="0.15">
      <c r="O283" s="11"/>
    </row>
    <row r="284" spans="15:15" x14ac:dyDescent="0.15">
      <c r="O284" s="11"/>
    </row>
    <row r="285" spans="15:15" x14ac:dyDescent="0.15">
      <c r="O285" s="11"/>
    </row>
    <row r="286" spans="15:15" x14ac:dyDescent="0.15">
      <c r="O286" s="11"/>
    </row>
    <row r="287" spans="15:15" x14ac:dyDescent="0.15">
      <c r="O287" s="11"/>
    </row>
    <row r="288" spans="15:15" x14ac:dyDescent="0.15">
      <c r="O288" s="11"/>
    </row>
    <row r="289" spans="15:15" x14ac:dyDescent="0.15">
      <c r="O289" s="11"/>
    </row>
    <row r="290" spans="15:15" x14ac:dyDescent="0.15">
      <c r="O290" s="11"/>
    </row>
    <row r="291" spans="15:15" x14ac:dyDescent="0.15">
      <c r="O291" s="11"/>
    </row>
    <row r="292" spans="15:15" x14ac:dyDescent="0.15">
      <c r="O292" s="11"/>
    </row>
    <row r="293" spans="15:15" x14ac:dyDescent="0.15">
      <c r="O293" s="11"/>
    </row>
    <row r="294" spans="15:15" x14ac:dyDescent="0.15">
      <c r="O294" s="11"/>
    </row>
    <row r="295" spans="15:15" x14ac:dyDescent="0.15">
      <c r="O295" s="11"/>
    </row>
    <row r="296" spans="15:15" x14ac:dyDescent="0.15">
      <c r="O296" s="11"/>
    </row>
    <row r="297" spans="15:15" x14ac:dyDescent="0.15">
      <c r="O297" s="11"/>
    </row>
    <row r="298" spans="15:15" x14ac:dyDescent="0.15">
      <c r="O298" s="11"/>
    </row>
    <row r="299" spans="15:15" x14ac:dyDescent="0.15">
      <c r="O299" s="11"/>
    </row>
    <row r="300" spans="15:15" x14ac:dyDescent="0.15">
      <c r="O300" s="11"/>
    </row>
    <row r="301" spans="15:15" x14ac:dyDescent="0.15">
      <c r="O301" s="11"/>
    </row>
    <row r="302" spans="15:15" x14ac:dyDescent="0.15">
      <c r="O302" s="11"/>
    </row>
    <row r="303" spans="15:15" x14ac:dyDescent="0.15">
      <c r="O303" s="11"/>
    </row>
    <row r="304" spans="15:15" x14ac:dyDescent="0.15">
      <c r="O304" s="11"/>
    </row>
    <row r="305" spans="15:15" x14ac:dyDescent="0.15">
      <c r="O305" s="11"/>
    </row>
    <row r="306" spans="15:15" x14ac:dyDescent="0.15">
      <c r="O306" s="11"/>
    </row>
    <row r="307" spans="15:15" x14ac:dyDescent="0.15">
      <c r="O307" s="11"/>
    </row>
    <row r="308" spans="15:15" x14ac:dyDescent="0.15">
      <c r="O308" s="11"/>
    </row>
    <row r="309" spans="15:15" x14ac:dyDescent="0.15">
      <c r="O309" s="11"/>
    </row>
    <row r="310" spans="15:15" x14ac:dyDescent="0.15">
      <c r="O310" s="11"/>
    </row>
    <row r="311" spans="15:15" x14ac:dyDescent="0.15">
      <c r="O311" s="11"/>
    </row>
    <row r="312" spans="15:15" x14ac:dyDescent="0.15">
      <c r="O312" s="11"/>
    </row>
    <row r="313" spans="15:15" x14ac:dyDescent="0.15">
      <c r="O313" s="11"/>
    </row>
    <row r="314" spans="15:15" x14ac:dyDescent="0.15">
      <c r="O314" s="11"/>
    </row>
    <row r="315" spans="15:15" x14ac:dyDescent="0.15">
      <c r="O315" s="11"/>
    </row>
    <row r="316" spans="15:15" x14ac:dyDescent="0.15">
      <c r="O316" s="11"/>
    </row>
    <row r="317" spans="15:15" x14ac:dyDescent="0.15">
      <c r="O317" s="11"/>
    </row>
    <row r="318" spans="15:15" x14ac:dyDescent="0.15">
      <c r="O318" s="11"/>
    </row>
    <row r="319" spans="15:15" x14ac:dyDescent="0.15">
      <c r="O319" s="11"/>
    </row>
    <row r="320" spans="15:15" x14ac:dyDescent="0.15">
      <c r="O320" s="11"/>
    </row>
    <row r="321" spans="15:15" x14ac:dyDescent="0.15">
      <c r="O321" s="11"/>
    </row>
    <row r="322" spans="15:15" x14ac:dyDescent="0.15">
      <c r="O322" s="11"/>
    </row>
    <row r="323" spans="15:15" x14ac:dyDescent="0.15">
      <c r="O323" s="11"/>
    </row>
    <row r="324" spans="15:15" x14ac:dyDescent="0.15">
      <c r="O324" s="11"/>
    </row>
    <row r="325" spans="15:15" x14ac:dyDescent="0.15">
      <c r="O325" s="11"/>
    </row>
    <row r="326" spans="15:15" x14ac:dyDescent="0.15">
      <c r="O326" s="11"/>
    </row>
    <row r="327" spans="15:15" x14ac:dyDescent="0.15">
      <c r="O327" s="11"/>
    </row>
    <row r="328" spans="15:15" x14ac:dyDescent="0.15">
      <c r="O328" s="11"/>
    </row>
    <row r="329" spans="15:15" x14ac:dyDescent="0.15">
      <c r="O329" s="11"/>
    </row>
    <row r="330" spans="15:15" x14ac:dyDescent="0.15">
      <c r="O330" s="11"/>
    </row>
    <row r="331" spans="15:15" x14ac:dyDescent="0.15">
      <c r="O331" s="11"/>
    </row>
    <row r="332" spans="15:15" x14ac:dyDescent="0.15">
      <c r="O332" s="11"/>
    </row>
    <row r="333" spans="15:15" x14ac:dyDescent="0.15">
      <c r="O333" s="11"/>
    </row>
    <row r="334" spans="15:15" x14ac:dyDescent="0.15">
      <c r="O334" s="11"/>
    </row>
    <row r="335" spans="15:15" x14ac:dyDescent="0.15">
      <c r="O335" s="11"/>
    </row>
    <row r="336" spans="15:15" x14ac:dyDescent="0.15">
      <c r="O336" s="11"/>
    </row>
    <row r="337" spans="15:15" x14ac:dyDescent="0.15">
      <c r="O337" s="11"/>
    </row>
    <row r="338" spans="15:15" x14ac:dyDescent="0.15">
      <c r="O338" s="11"/>
    </row>
    <row r="339" spans="15:15" x14ac:dyDescent="0.15">
      <c r="O339" s="11"/>
    </row>
    <row r="340" spans="15:15" x14ac:dyDescent="0.15">
      <c r="O340" s="11"/>
    </row>
    <row r="341" spans="15:15" x14ac:dyDescent="0.15">
      <c r="O341" s="11"/>
    </row>
    <row r="342" spans="15:15" x14ac:dyDescent="0.15">
      <c r="O342" s="11"/>
    </row>
    <row r="343" spans="15:15" x14ac:dyDescent="0.15">
      <c r="O343" s="11"/>
    </row>
    <row r="344" spans="15:15" x14ac:dyDescent="0.15">
      <c r="O344" s="11"/>
    </row>
    <row r="345" spans="15:15" x14ac:dyDescent="0.15">
      <c r="O345" s="11"/>
    </row>
    <row r="346" spans="15:15" x14ac:dyDescent="0.15">
      <c r="O346" s="11"/>
    </row>
    <row r="347" spans="15:15" x14ac:dyDescent="0.15">
      <c r="O347" s="11"/>
    </row>
    <row r="348" spans="15:15" x14ac:dyDescent="0.15">
      <c r="O348" s="11"/>
    </row>
    <row r="349" spans="15:15" x14ac:dyDescent="0.15">
      <c r="O349" s="11"/>
    </row>
    <row r="350" spans="15:15" x14ac:dyDescent="0.15">
      <c r="O350" s="11"/>
    </row>
    <row r="351" spans="15:15" x14ac:dyDescent="0.15">
      <c r="O351" s="11"/>
    </row>
    <row r="352" spans="15:15" x14ac:dyDescent="0.15">
      <c r="O352" s="11"/>
    </row>
    <row r="353" spans="15:15" x14ac:dyDescent="0.15">
      <c r="O353" s="11"/>
    </row>
    <row r="354" spans="15:15" x14ac:dyDescent="0.15">
      <c r="O354" s="11"/>
    </row>
    <row r="355" spans="15:15" x14ac:dyDescent="0.15">
      <c r="O355" s="11"/>
    </row>
    <row r="356" spans="15:15" x14ac:dyDescent="0.15">
      <c r="O356" s="11"/>
    </row>
    <row r="357" spans="15:15" x14ac:dyDescent="0.15">
      <c r="O357" s="11"/>
    </row>
    <row r="358" spans="15:15" x14ac:dyDescent="0.15">
      <c r="O358" s="11"/>
    </row>
    <row r="359" spans="15:15" x14ac:dyDescent="0.15">
      <c r="O359" s="11"/>
    </row>
    <row r="360" spans="15:15" x14ac:dyDescent="0.15">
      <c r="O360" s="11"/>
    </row>
    <row r="361" spans="15:15" x14ac:dyDescent="0.15">
      <c r="O361" s="11"/>
    </row>
    <row r="362" spans="15:15" x14ac:dyDescent="0.15">
      <c r="O362" s="11"/>
    </row>
    <row r="363" spans="15:15" x14ac:dyDescent="0.15">
      <c r="O363" s="11"/>
    </row>
    <row r="364" spans="15:15" x14ac:dyDescent="0.15">
      <c r="O364" s="11"/>
    </row>
    <row r="365" spans="15:15" x14ac:dyDescent="0.15">
      <c r="O365" s="11"/>
    </row>
    <row r="366" spans="15:15" x14ac:dyDescent="0.15">
      <c r="O366" s="11"/>
    </row>
    <row r="367" spans="15:15" x14ac:dyDescent="0.15">
      <c r="O367" s="11"/>
    </row>
    <row r="368" spans="15:15" x14ac:dyDescent="0.15">
      <c r="O368" s="11"/>
    </row>
    <row r="369" spans="15:15" x14ac:dyDescent="0.15">
      <c r="O369" s="11"/>
    </row>
    <row r="370" spans="15:15" x14ac:dyDescent="0.15">
      <c r="O370" s="11"/>
    </row>
    <row r="371" spans="15:15" x14ac:dyDescent="0.15">
      <c r="O371" s="11"/>
    </row>
    <row r="372" spans="15:15" x14ac:dyDescent="0.15">
      <c r="O372" s="11"/>
    </row>
    <row r="373" spans="15:15" x14ac:dyDescent="0.15">
      <c r="O373" s="11"/>
    </row>
    <row r="374" spans="15:15" x14ac:dyDescent="0.15">
      <c r="O374" s="11"/>
    </row>
    <row r="375" spans="15:15" x14ac:dyDescent="0.15">
      <c r="O375" s="11"/>
    </row>
    <row r="376" spans="15:15" x14ac:dyDescent="0.15">
      <c r="O376" s="11"/>
    </row>
    <row r="377" spans="15:15" x14ac:dyDescent="0.15">
      <c r="O377" s="11"/>
    </row>
    <row r="378" spans="15:15" x14ac:dyDescent="0.15">
      <c r="O378" s="11"/>
    </row>
    <row r="379" spans="15:15" x14ac:dyDescent="0.15">
      <c r="O379" s="11"/>
    </row>
    <row r="380" spans="15:15" x14ac:dyDescent="0.15">
      <c r="O380" s="11"/>
    </row>
    <row r="381" spans="15:15" x14ac:dyDescent="0.15">
      <c r="O381" s="11"/>
    </row>
    <row r="382" spans="15:15" x14ac:dyDescent="0.15">
      <c r="O382" s="11"/>
    </row>
    <row r="383" spans="15:15" x14ac:dyDescent="0.15">
      <c r="O383" s="11"/>
    </row>
    <row r="384" spans="15:15" x14ac:dyDescent="0.15">
      <c r="O384" s="11"/>
    </row>
    <row r="385" spans="15:15" x14ac:dyDescent="0.15">
      <c r="O385" s="11"/>
    </row>
    <row r="386" spans="15:15" x14ac:dyDescent="0.15">
      <c r="O386" s="11"/>
    </row>
    <row r="387" spans="15:15" x14ac:dyDescent="0.15">
      <c r="O387" s="11"/>
    </row>
    <row r="388" spans="15:15" x14ac:dyDescent="0.15">
      <c r="O388" s="11"/>
    </row>
    <row r="389" spans="15:15" x14ac:dyDescent="0.15">
      <c r="O389" s="11"/>
    </row>
    <row r="390" spans="15:15" x14ac:dyDescent="0.15">
      <c r="O390" s="11"/>
    </row>
    <row r="391" spans="15:15" x14ac:dyDescent="0.15">
      <c r="O391" s="11"/>
    </row>
    <row r="392" spans="15:15" x14ac:dyDescent="0.15">
      <c r="O392" s="11"/>
    </row>
    <row r="393" spans="15:15" x14ac:dyDescent="0.15">
      <c r="O393" s="11"/>
    </row>
    <row r="394" spans="15:15" x14ac:dyDescent="0.15">
      <c r="O394" s="11"/>
    </row>
    <row r="395" spans="15:15" x14ac:dyDescent="0.15">
      <c r="O395" s="11"/>
    </row>
    <row r="396" spans="15:15" x14ac:dyDescent="0.15">
      <c r="O396" s="11"/>
    </row>
    <row r="397" spans="15:15" x14ac:dyDescent="0.15">
      <c r="O397" s="11"/>
    </row>
    <row r="398" spans="15:15" x14ac:dyDescent="0.15">
      <c r="O398" s="11"/>
    </row>
    <row r="399" spans="15:15" x14ac:dyDescent="0.15">
      <c r="O399" s="11"/>
    </row>
    <row r="400" spans="15:15" x14ac:dyDescent="0.15">
      <c r="O400" s="11"/>
    </row>
    <row r="401" spans="15:15" x14ac:dyDescent="0.15">
      <c r="O401" s="11"/>
    </row>
    <row r="402" spans="15:15" x14ac:dyDescent="0.15">
      <c r="O402" s="11"/>
    </row>
    <row r="403" spans="15:15" x14ac:dyDescent="0.15">
      <c r="O403" s="11"/>
    </row>
    <row r="404" spans="15:15" x14ac:dyDescent="0.15">
      <c r="O404" s="11"/>
    </row>
    <row r="405" spans="15:15" x14ac:dyDescent="0.15">
      <c r="O405" s="11"/>
    </row>
    <row r="406" spans="15:15" x14ac:dyDescent="0.15">
      <c r="O406" s="11"/>
    </row>
    <row r="407" spans="15:15" x14ac:dyDescent="0.15">
      <c r="O407" s="11"/>
    </row>
    <row r="408" spans="15:15" x14ac:dyDescent="0.15">
      <c r="O408" s="11"/>
    </row>
    <row r="409" spans="15:15" x14ac:dyDescent="0.15">
      <c r="O409" s="11"/>
    </row>
    <row r="410" spans="15:15" x14ac:dyDescent="0.15">
      <c r="O410" s="11"/>
    </row>
    <row r="411" spans="15:15" x14ac:dyDescent="0.15">
      <c r="O411" s="11"/>
    </row>
    <row r="412" spans="15:15" x14ac:dyDescent="0.15">
      <c r="O412" s="11"/>
    </row>
    <row r="413" spans="15:15" x14ac:dyDescent="0.15">
      <c r="O413" s="11"/>
    </row>
    <row r="414" spans="15:15" x14ac:dyDescent="0.15">
      <c r="O414" s="11"/>
    </row>
    <row r="415" spans="15:15" x14ac:dyDescent="0.15">
      <c r="O415" s="11"/>
    </row>
    <row r="416" spans="15:15" x14ac:dyDescent="0.15">
      <c r="O416" s="11"/>
    </row>
    <row r="417" spans="15:15" x14ac:dyDescent="0.15">
      <c r="O417" s="11"/>
    </row>
    <row r="418" spans="15:15" x14ac:dyDescent="0.15">
      <c r="O418" s="11"/>
    </row>
    <row r="419" spans="15:15" x14ac:dyDescent="0.15">
      <c r="O419" s="11"/>
    </row>
    <row r="420" spans="15:15" x14ac:dyDescent="0.15">
      <c r="O420" s="11"/>
    </row>
    <row r="421" spans="15:15" x14ac:dyDescent="0.15">
      <c r="O421" s="11"/>
    </row>
    <row r="422" spans="15:15" x14ac:dyDescent="0.15">
      <c r="O422" s="11"/>
    </row>
    <row r="423" spans="15:15" x14ac:dyDescent="0.15">
      <c r="O423" s="11"/>
    </row>
    <row r="424" spans="15:15" x14ac:dyDescent="0.15">
      <c r="O424" s="11"/>
    </row>
    <row r="425" spans="15:15" x14ac:dyDescent="0.15">
      <c r="O425" s="11"/>
    </row>
    <row r="426" spans="15:15" x14ac:dyDescent="0.15">
      <c r="O426" s="11"/>
    </row>
    <row r="427" spans="15:15" x14ac:dyDescent="0.15">
      <c r="O427" s="11"/>
    </row>
    <row r="428" spans="15:15" x14ac:dyDescent="0.15">
      <c r="O428" s="11"/>
    </row>
    <row r="429" spans="15:15" x14ac:dyDescent="0.15">
      <c r="O429" s="11"/>
    </row>
    <row r="430" spans="15:15" x14ac:dyDescent="0.15">
      <c r="O430" s="11"/>
    </row>
    <row r="431" spans="15:15" x14ac:dyDescent="0.15">
      <c r="O431" s="11"/>
    </row>
    <row r="432" spans="15:15" x14ac:dyDescent="0.15">
      <c r="O432" s="11"/>
    </row>
    <row r="433" spans="15:15" x14ac:dyDescent="0.15">
      <c r="O433" s="11"/>
    </row>
    <row r="434" spans="15:15" x14ac:dyDescent="0.15">
      <c r="O434" s="11"/>
    </row>
    <row r="435" spans="15:15" x14ac:dyDescent="0.15">
      <c r="O435" s="11"/>
    </row>
    <row r="436" spans="15:15" x14ac:dyDescent="0.15">
      <c r="O436" s="11"/>
    </row>
    <row r="437" spans="15:15" x14ac:dyDescent="0.15">
      <c r="O437" s="11"/>
    </row>
    <row r="438" spans="15:15" x14ac:dyDescent="0.15">
      <c r="O438" s="11"/>
    </row>
    <row r="439" spans="15:15" x14ac:dyDescent="0.15">
      <c r="O439" s="11"/>
    </row>
    <row r="440" spans="15:15" x14ac:dyDescent="0.15">
      <c r="O440" s="11"/>
    </row>
    <row r="441" spans="15:15" x14ac:dyDescent="0.15">
      <c r="O441" s="11"/>
    </row>
    <row r="442" spans="15:15" x14ac:dyDescent="0.15">
      <c r="O442" s="11"/>
    </row>
    <row r="443" spans="15:15" x14ac:dyDescent="0.15">
      <c r="O443" s="11"/>
    </row>
    <row r="444" spans="15:15" x14ac:dyDescent="0.15">
      <c r="O444" s="11"/>
    </row>
    <row r="445" spans="15:15" x14ac:dyDescent="0.15">
      <c r="O445" s="11"/>
    </row>
    <row r="446" spans="15:15" x14ac:dyDescent="0.15">
      <c r="O446" s="11"/>
    </row>
    <row r="447" spans="15:15" x14ac:dyDescent="0.15">
      <c r="O447" s="11"/>
    </row>
    <row r="448" spans="15:15" x14ac:dyDescent="0.15">
      <c r="O448" s="11"/>
    </row>
    <row r="449" spans="15:15" x14ac:dyDescent="0.15">
      <c r="O449" s="11"/>
    </row>
    <row r="450" spans="15:15" x14ac:dyDescent="0.15">
      <c r="O450" s="11"/>
    </row>
    <row r="451" spans="15:15" x14ac:dyDescent="0.15">
      <c r="O451" s="11"/>
    </row>
    <row r="452" spans="15:15" x14ac:dyDescent="0.15">
      <c r="O452" s="11"/>
    </row>
    <row r="453" spans="15:15" x14ac:dyDescent="0.15">
      <c r="O453" s="11"/>
    </row>
    <row r="454" spans="15:15" x14ac:dyDescent="0.15">
      <c r="O454" s="11"/>
    </row>
    <row r="455" spans="15:15" x14ac:dyDescent="0.15">
      <c r="O455" s="11"/>
    </row>
    <row r="456" spans="15:15" x14ac:dyDescent="0.15">
      <c r="O456" s="11"/>
    </row>
    <row r="457" spans="15:15" x14ac:dyDescent="0.15">
      <c r="O457" s="11"/>
    </row>
    <row r="458" spans="15:15" x14ac:dyDescent="0.15">
      <c r="O458" s="11"/>
    </row>
    <row r="459" spans="15:15" x14ac:dyDescent="0.15">
      <c r="O459" s="11"/>
    </row>
    <row r="460" spans="15:15" x14ac:dyDescent="0.15">
      <c r="O460" s="11"/>
    </row>
    <row r="461" spans="15:15" x14ac:dyDescent="0.15">
      <c r="O461" s="11"/>
    </row>
    <row r="462" spans="15:15" x14ac:dyDescent="0.15">
      <c r="O462" s="11"/>
    </row>
    <row r="463" spans="15:15" x14ac:dyDescent="0.15">
      <c r="O463" s="11"/>
    </row>
    <row r="464" spans="15:15" x14ac:dyDescent="0.15">
      <c r="O464" s="11"/>
    </row>
    <row r="465" spans="15:15" x14ac:dyDescent="0.15">
      <c r="O465" s="11"/>
    </row>
    <row r="466" spans="15:15" x14ac:dyDescent="0.15">
      <c r="O466" s="11"/>
    </row>
    <row r="467" spans="15:15" x14ac:dyDescent="0.15">
      <c r="O467" s="11"/>
    </row>
    <row r="468" spans="15:15" x14ac:dyDescent="0.15">
      <c r="O468" s="11"/>
    </row>
    <row r="469" spans="15:15" x14ac:dyDescent="0.15">
      <c r="O469" s="11"/>
    </row>
    <row r="470" spans="15:15" x14ac:dyDescent="0.15">
      <c r="O470" s="11"/>
    </row>
    <row r="471" spans="15:15" x14ac:dyDescent="0.15">
      <c r="O471" s="11"/>
    </row>
    <row r="472" spans="15:15" x14ac:dyDescent="0.15">
      <c r="O472" s="11"/>
    </row>
    <row r="473" spans="15:15" x14ac:dyDescent="0.15">
      <c r="O473" s="11"/>
    </row>
    <row r="474" spans="15:15" x14ac:dyDescent="0.15">
      <c r="O474" s="11"/>
    </row>
    <row r="475" spans="15:15" x14ac:dyDescent="0.15">
      <c r="O475" s="11"/>
    </row>
    <row r="476" spans="15:15" x14ac:dyDescent="0.15">
      <c r="O476" s="11"/>
    </row>
    <row r="477" spans="15:15" x14ac:dyDescent="0.15">
      <c r="O477" s="11"/>
    </row>
    <row r="478" spans="15:15" x14ac:dyDescent="0.15">
      <c r="O478" s="11"/>
    </row>
    <row r="479" spans="15:15" x14ac:dyDescent="0.15">
      <c r="O479" s="11"/>
    </row>
    <row r="480" spans="15:15" x14ac:dyDescent="0.15">
      <c r="O480" s="11"/>
    </row>
    <row r="481" spans="15:15" x14ac:dyDescent="0.15">
      <c r="O481" s="11"/>
    </row>
    <row r="482" spans="15:15" x14ac:dyDescent="0.15">
      <c r="O482" s="11"/>
    </row>
    <row r="483" spans="15:15" x14ac:dyDescent="0.15">
      <c r="O483" s="11"/>
    </row>
    <row r="484" spans="15:15" x14ac:dyDescent="0.15">
      <c r="O484" s="11"/>
    </row>
    <row r="485" spans="15:15" x14ac:dyDescent="0.15">
      <c r="O485" s="11"/>
    </row>
    <row r="486" spans="15:15" x14ac:dyDescent="0.15">
      <c r="O486" s="11"/>
    </row>
    <row r="487" spans="15:15" x14ac:dyDescent="0.15">
      <c r="O487" s="11"/>
    </row>
    <row r="488" spans="15:15" x14ac:dyDescent="0.15">
      <c r="O488" s="11"/>
    </row>
    <row r="489" spans="15:15" x14ac:dyDescent="0.15">
      <c r="O489" s="11"/>
    </row>
    <row r="490" spans="15:15" x14ac:dyDescent="0.15">
      <c r="O490" s="11"/>
    </row>
    <row r="491" spans="15:15" x14ac:dyDescent="0.15">
      <c r="O491" s="11"/>
    </row>
    <row r="492" spans="15:15" x14ac:dyDescent="0.15">
      <c r="O492" s="11"/>
    </row>
    <row r="493" spans="15:15" x14ac:dyDescent="0.15">
      <c r="O493" s="11"/>
    </row>
    <row r="494" spans="15:15" x14ac:dyDescent="0.15">
      <c r="O494" s="11"/>
    </row>
    <row r="495" spans="15:15" x14ac:dyDescent="0.15">
      <c r="O495" s="11"/>
    </row>
    <row r="496" spans="15:15" x14ac:dyDescent="0.15">
      <c r="O496" s="11"/>
    </row>
    <row r="497" spans="15:15" x14ac:dyDescent="0.15">
      <c r="O497" s="11"/>
    </row>
    <row r="498" spans="15:15" x14ac:dyDescent="0.15">
      <c r="O498" s="11"/>
    </row>
    <row r="499" spans="15:15" x14ac:dyDescent="0.15">
      <c r="O499" s="11"/>
    </row>
    <row r="500" spans="15:15" x14ac:dyDescent="0.15">
      <c r="O500" s="11"/>
    </row>
    <row r="501" spans="15:15" x14ac:dyDescent="0.15">
      <c r="O501" s="11"/>
    </row>
    <row r="502" spans="15:15" x14ac:dyDescent="0.15">
      <c r="O502" s="11"/>
    </row>
    <row r="503" spans="15:15" x14ac:dyDescent="0.15">
      <c r="O503" s="11"/>
    </row>
    <row r="504" spans="15:15" x14ac:dyDescent="0.15">
      <c r="O504" s="11"/>
    </row>
    <row r="505" spans="15:15" x14ac:dyDescent="0.15">
      <c r="O505" s="11"/>
    </row>
    <row r="506" spans="15:15" x14ac:dyDescent="0.15">
      <c r="O506" s="11"/>
    </row>
    <row r="507" spans="15:15" x14ac:dyDescent="0.15">
      <c r="O507" s="11"/>
    </row>
    <row r="508" spans="15:15" x14ac:dyDescent="0.15">
      <c r="O508" s="11"/>
    </row>
    <row r="509" spans="15:15" x14ac:dyDescent="0.15">
      <c r="O509" s="11"/>
    </row>
    <row r="510" spans="15:15" x14ac:dyDescent="0.15">
      <c r="O510" s="11"/>
    </row>
    <row r="511" spans="15:15" x14ac:dyDescent="0.15">
      <c r="O511" s="11"/>
    </row>
    <row r="512" spans="15:15" x14ac:dyDescent="0.15">
      <c r="O512" s="11"/>
    </row>
    <row r="513" spans="15:15" x14ac:dyDescent="0.15">
      <c r="O513" s="11"/>
    </row>
    <row r="514" spans="15:15" x14ac:dyDescent="0.15">
      <c r="O514" s="11"/>
    </row>
    <row r="515" spans="15:15" x14ac:dyDescent="0.15">
      <c r="O515" s="11"/>
    </row>
    <row r="516" spans="15:15" x14ac:dyDescent="0.15">
      <c r="O516" s="11"/>
    </row>
    <row r="517" spans="15:15" x14ac:dyDescent="0.15">
      <c r="O517" s="11"/>
    </row>
    <row r="518" spans="15:15" x14ac:dyDescent="0.15">
      <c r="O518" s="11"/>
    </row>
    <row r="519" spans="15:15" x14ac:dyDescent="0.15">
      <c r="O519" s="11"/>
    </row>
    <row r="520" spans="15:15" x14ac:dyDescent="0.15">
      <c r="O520" s="11"/>
    </row>
    <row r="521" spans="15:15" x14ac:dyDescent="0.15">
      <c r="O521" s="11"/>
    </row>
    <row r="522" spans="15:15" x14ac:dyDescent="0.15">
      <c r="O522" s="11"/>
    </row>
    <row r="523" spans="15:15" x14ac:dyDescent="0.15">
      <c r="O523" s="11"/>
    </row>
    <row r="524" spans="15:15" x14ac:dyDescent="0.15">
      <c r="O524" s="11"/>
    </row>
    <row r="525" spans="15:15" x14ac:dyDescent="0.15">
      <c r="O525" s="11"/>
    </row>
    <row r="526" spans="15:15" x14ac:dyDescent="0.15">
      <c r="O526" s="11"/>
    </row>
    <row r="527" spans="15:15" x14ac:dyDescent="0.15">
      <c r="O527" s="11"/>
    </row>
    <row r="528" spans="15:15" x14ac:dyDescent="0.15">
      <c r="O528" s="11"/>
    </row>
    <row r="529" spans="15:15" x14ac:dyDescent="0.15">
      <c r="O529" s="11"/>
    </row>
    <row r="530" spans="15:15" x14ac:dyDescent="0.15">
      <c r="O530" s="11"/>
    </row>
    <row r="531" spans="15:15" x14ac:dyDescent="0.15">
      <c r="O531" s="11"/>
    </row>
    <row r="532" spans="15:15" x14ac:dyDescent="0.15">
      <c r="O532" s="11"/>
    </row>
    <row r="533" spans="15:15" x14ac:dyDescent="0.15">
      <c r="O533" s="11"/>
    </row>
    <row r="534" spans="15:15" x14ac:dyDescent="0.15">
      <c r="O534" s="11"/>
    </row>
    <row r="535" spans="15:15" x14ac:dyDescent="0.15">
      <c r="O535" s="11"/>
    </row>
    <row r="536" spans="15:15" x14ac:dyDescent="0.15">
      <c r="O536" s="11"/>
    </row>
    <row r="537" spans="15:15" x14ac:dyDescent="0.15">
      <c r="O537" s="11"/>
    </row>
    <row r="538" spans="15:15" x14ac:dyDescent="0.15">
      <c r="O538" s="11"/>
    </row>
    <row r="539" spans="15:15" x14ac:dyDescent="0.15">
      <c r="O539" s="11"/>
    </row>
    <row r="540" spans="15:15" x14ac:dyDescent="0.15">
      <c r="O540" s="11"/>
    </row>
    <row r="541" spans="15:15" x14ac:dyDescent="0.15">
      <c r="O541" s="11"/>
    </row>
    <row r="542" spans="15:15" x14ac:dyDescent="0.15">
      <c r="O542" s="11"/>
    </row>
    <row r="543" spans="15:15" x14ac:dyDescent="0.15">
      <c r="O543" s="11"/>
    </row>
    <row r="544" spans="15:15" x14ac:dyDescent="0.15">
      <c r="O544" s="11"/>
    </row>
    <row r="545" spans="15:15" x14ac:dyDescent="0.15">
      <c r="O545" s="11"/>
    </row>
    <row r="546" spans="15:15" x14ac:dyDescent="0.15">
      <c r="O546" s="11"/>
    </row>
    <row r="547" spans="15:15" x14ac:dyDescent="0.15">
      <c r="O547" s="11"/>
    </row>
    <row r="548" spans="15:15" x14ac:dyDescent="0.15">
      <c r="O548" s="11"/>
    </row>
    <row r="549" spans="15:15" x14ac:dyDescent="0.15">
      <c r="O549" s="11"/>
    </row>
    <row r="550" spans="15:15" x14ac:dyDescent="0.15">
      <c r="O550" s="11"/>
    </row>
    <row r="551" spans="15:15" x14ac:dyDescent="0.15">
      <c r="O551" s="11"/>
    </row>
    <row r="552" spans="15:15" x14ac:dyDescent="0.15">
      <c r="O552" s="11"/>
    </row>
    <row r="553" spans="15:15" x14ac:dyDescent="0.15">
      <c r="O553" s="11"/>
    </row>
    <row r="554" spans="15:15" x14ac:dyDescent="0.15">
      <c r="O554" s="11"/>
    </row>
    <row r="555" spans="15:15" x14ac:dyDescent="0.15">
      <c r="O555" s="11"/>
    </row>
    <row r="556" spans="15:15" x14ac:dyDescent="0.15">
      <c r="O556" s="11"/>
    </row>
    <row r="557" spans="15:15" x14ac:dyDescent="0.15">
      <c r="O557" s="11"/>
    </row>
    <row r="558" spans="15:15" x14ac:dyDescent="0.15">
      <c r="O558" s="11"/>
    </row>
    <row r="559" spans="15:15" x14ac:dyDescent="0.15">
      <c r="O559" s="11"/>
    </row>
    <row r="560" spans="15:15" x14ac:dyDescent="0.15">
      <c r="O560" s="11"/>
    </row>
    <row r="561" spans="15:15" x14ac:dyDescent="0.15">
      <c r="O561" s="11"/>
    </row>
    <row r="562" spans="15:15" x14ac:dyDescent="0.15">
      <c r="O562" s="11"/>
    </row>
    <row r="563" spans="15:15" x14ac:dyDescent="0.15">
      <c r="O563" s="11"/>
    </row>
    <row r="564" spans="15:15" x14ac:dyDescent="0.15">
      <c r="O564" s="11"/>
    </row>
    <row r="565" spans="15:15" x14ac:dyDescent="0.15">
      <c r="O565" s="11"/>
    </row>
    <row r="566" spans="15:15" x14ac:dyDescent="0.15">
      <c r="O566" s="11"/>
    </row>
    <row r="567" spans="15:15" x14ac:dyDescent="0.15">
      <c r="O567" s="11"/>
    </row>
    <row r="568" spans="15:15" x14ac:dyDescent="0.15">
      <c r="O568" s="11"/>
    </row>
    <row r="569" spans="15:15" x14ac:dyDescent="0.15">
      <c r="O569" s="11"/>
    </row>
    <row r="570" spans="15:15" x14ac:dyDescent="0.15">
      <c r="O570" s="11"/>
    </row>
    <row r="571" spans="15:15" x14ac:dyDescent="0.15">
      <c r="O571" s="11"/>
    </row>
    <row r="572" spans="15:15" x14ac:dyDescent="0.15">
      <c r="O572" s="11"/>
    </row>
    <row r="573" spans="15:15" x14ac:dyDescent="0.15">
      <c r="O573" s="11"/>
    </row>
    <row r="574" spans="15:15" x14ac:dyDescent="0.15">
      <c r="O574" s="11"/>
    </row>
    <row r="575" spans="15:15" x14ac:dyDescent="0.15">
      <c r="O575" s="11"/>
    </row>
    <row r="576" spans="15:15" x14ac:dyDescent="0.15">
      <c r="O576" s="11"/>
    </row>
    <row r="577" spans="15:15" x14ac:dyDescent="0.15">
      <c r="O577" s="11"/>
    </row>
    <row r="578" spans="15:15" x14ac:dyDescent="0.15">
      <c r="O578" s="11"/>
    </row>
    <row r="579" spans="15:15" x14ac:dyDescent="0.15">
      <c r="O579" s="11"/>
    </row>
    <row r="580" spans="15:15" x14ac:dyDescent="0.15">
      <c r="O580" s="11"/>
    </row>
    <row r="581" spans="15:15" x14ac:dyDescent="0.15">
      <c r="O581" s="11"/>
    </row>
    <row r="582" spans="15:15" x14ac:dyDescent="0.15">
      <c r="O582" s="11"/>
    </row>
    <row r="583" spans="15:15" x14ac:dyDescent="0.15">
      <c r="O583" s="11"/>
    </row>
    <row r="584" spans="15:15" x14ac:dyDescent="0.15">
      <c r="O584" s="11"/>
    </row>
    <row r="585" spans="15:15" x14ac:dyDescent="0.15">
      <c r="O585" s="11"/>
    </row>
    <row r="586" spans="15:15" x14ac:dyDescent="0.15">
      <c r="O586" s="11"/>
    </row>
    <row r="587" spans="15:15" x14ac:dyDescent="0.15">
      <c r="O587" s="11"/>
    </row>
    <row r="588" spans="15:15" x14ac:dyDescent="0.15">
      <c r="O588" s="11"/>
    </row>
    <row r="589" spans="15:15" x14ac:dyDescent="0.15">
      <c r="O589" s="11"/>
    </row>
    <row r="590" spans="15:15" x14ac:dyDescent="0.15">
      <c r="O590" s="11"/>
    </row>
    <row r="591" spans="15:15" x14ac:dyDescent="0.15">
      <c r="O591" s="11"/>
    </row>
    <row r="592" spans="15:15" x14ac:dyDescent="0.15">
      <c r="O592" s="11"/>
    </row>
    <row r="593" spans="15:15" x14ac:dyDescent="0.15">
      <c r="O593" s="11"/>
    </row>
    <row r="594" spans="15:15" x14ac:dyDescent="0.15">
      <c r="O594" s="11"/>
    </row>
    <row r="595" spans="15:15" x14ac:dyDescent="0.15">
      <c r="O595" s="11"/>
    </row>
    <row r="596" spans="15:15" x14ac:dyDescent="0.15">
      <c r="O596" s="11"/>
    </row>
    <row r="597" spans="15:15" x14ac:dyDescent="0.15">
      <c r="O597" s="11"/>
    </row>
    <row r="598" spans="15:15" x14ac:dyDescent="0.15">
      <c r="O598" s="11"/>
    </row>
    <row r="599" spans="15:15" x14ac:dyDescent="0.15">
      <c r="O599" s="11"/>
    </row>
    <row r="600" spans="15:15" x14ac:dyDescent="0.15">
      <c r="O600" s="11"/>
    </row>
    <row r="601" spans="15:15" x14ac:dyDescent="0.15">
      <c r="O601" s="11"/>
    </row>
    <row r="602" spans="15:15" x14ac:dyDescent="0.15">
      <c r="O602" s="11"/>
    </row>
    <row r="603" spans="15:15" x14ac:dyDescent="0.15">
      <c r="O603" s="11"/>
    </row>
    <row r="604" spans="15:15" x14ac:dyDescent="0.15">
      <c r="O604" s="11"/>
    </row>
    <row r="605" spans="15:15" x14ac:dyDescent="0.15">
      <c r="O605" s="11"/>
    </row>
    <row r="606" spans="15:15" x14ac:dyDescent="0.15">
      <c r="O606" s="11"/>
    </row>
    <row r="607" spans="15:15" x14ac:dyDescent="0.15">
      <c r="O607" s="11"/>
    </row>
    <row r="608" spans="15:15" x14ac:dyDescent="0.15">
      <c r="O608" s="11"/>
    </row>
    <row r="609" spans="15:15" x14ac:dyDescent="0.15">
      <c r="O609" s="11"/>
    </row>
    <row r="610" spans="15:15" x14ac:dyDescent="0.15">
      <c r="O610" s="11"/>
    </row>
    <row r="611" spans="15:15" x14ac:dyDescent="0.15">
      <c r="O611" s="11"/>
    </row>
    <row r="612" spans="15:15" x14ac:dyDescent="0.15">
      <c r="O612" s="11"/>
    </row>
    <row r="613" spans="15:15" x14ac:dyDescent="0.15">
      <c r="O613" s="11"/>
    </row>
    <row r="614" spans="15:15" x14ac:dyDescent="0.15">
      <c r="O614" s="11"/>
    </row>
    <row r="615" spans="15:15" x14ac:dyDescent="0.15">
      <c r="O615" s="11"/>
    </row>
    <row r="616" spans="15:15" x14ac:dyDescent="0.15">
      <c r="O616" s="11"/>
    </row>
    <row r="617" spans="15:15" x14ac:dyDescent="0.15">
      <c r="O617" s="11"/>
    </row>
    <row r="618" spans="15:15" x14ac:dyDescent="0.15">
      <c r="O618" s="11"/>
    </row>
    <row r="619" spans="15:15" x14ac:dyDescent="0.15">
      <c r="O619" s="11"/>
    </row>
    <row r="620" spans="15:15" x14ac:dyDescent="0.15">
      <c r="O620" s="11"/>
    </row>
    <row r="621" spans="15:15" x14ac:dyDescent="0.15">
      <c r="O621" s="11"/>
    </row>
    <row r="622" spans="15:15" x14ac:dyDescent="0.15">
      <c r="O622" s="11"/>
    </row>
    <row r="623" spans="15:15" x14ac:dyDescent="0.15">
      <c r="O623" s="11"/>
    </row>
    <row r="624" spans="15:15" x14ac:dyDescent="0.15">
      <c r="O624" s="11"/>
    </row>
    <row r="625" spans="15:15" x14ac:dyDescent="0.15">
      <c r="O625" s="11"/>
    </row>
    <row r="626" spans="15:15" x14ac:dyDescent="0.15">
      <c r="O626" s="11"/>
    </row>
    <row r="627" spans="15:15" x14ac:dyDescent="0.15">
      <c r="O627" s="11"/>
    </row>
    <row r="628" spans="15:15" x14ac:dyDescent="0.15">
      <c r="O628" s="11"/>
    </row>
    <row r="629" spans="15:15" x14ac:dyDescent="0.15">
      <c r="O629" s="11"/>
    </row>
    <row r="630" spans="15:15" x14ac:dyDescent="0.15">
      <c r="O630" s="11"/>
    </row>
    <row r="631" spans="15:15" x14ac:dyDescent="0.15">
      <c r="O631" s="11"/>
    </row>
    <row r="632" spans="15:15" x14ac:dyDescent="0.15">
      <c r="O632" s="11"/>
    </row>
    <row r="633" spans="15:15" x14ac:dyDescent="0.15">
      <c r="O633" s="11"/>
    </row>
    <row r="634" spans="15:15" x14ac:dyDescent="0.15">
      <c r="O634" s="11"/>
    </row>
    <row r="635" spans="15:15" x14ac:dyDescent="0.15">
      <c r="O635" s="11"/>
    </row>
    <row r="636" spans="15:15" x14ac:dyDescent="0.15">
      <c r="O636" s="11"/>
    </row>
    <row r="637" spans="15:15" x14ac:dyDescent="0.15">
      <c r="O637" s="11"/>
    </row>
    <row r="638" spans="15:15" x14ac:dyDescent="0.15">
      <c r="O638" s="11"/>
    </row>
    <row r="639" spans="15:15" x14ac:dyDescent="0.15">
      <c r="O639" s="11"/>
    </row>
    <row r="640" spans="15:15" x14ac:dyDescent="0.15">
      <c r="O640" s="11"/>
    </row>
    <row r="641" spans="15:15" x14ac:dyDescent="0.15">
      <c r="O641" s="11"/>
    </row>
    <row r="642" spans="15:15" x14ac:dyDescent="0.15">
      <c r="O642" s="11"/>
    </row>
    <row r="643" spans="15:15" x14ac:dyDescent="0.15">
      <c r="O643" s="11"/>
    </row>
    <row r="644" spans="15:15" x14ac:dyDescent="0.15">
      <c r="O644" s="11"/>
    </row>
    <row r="645" spans="15:15" x14ac:dyDescent="0.15">
      <c r="O645" s="11"/>
    </row>
    <row r="646" spans="15:15" x14ac:dyDescent="0.15">
      <c r="O646" s="11"/>
    </row>
    <row r="647" spans="15:15" x14ac:dyDescent="0.15">
      <c r="O647" s="11"/>
    </row>
    <row r="648" spans="15:15" x14ac:dyDescent="0.15">
      <c r="O648" s="11"/>
    </row>
    <row r="649" spans="15:15" x14ac:dyDescent="0.15">
      <c r="O649" s="11"/>
    </row>
    <row r="650" spans="15:15" x14ac:dyDescent="0.15">
      <c r="O650" s="11"/>
    </row>
    <row r="651" spans="15:15" x14ac:dyDescent="0.15">
      <c r="O651" s="11"/>
    </row>
    <row r="652" spans="15:15" x14ac:dyDescent="0.15">
      <c r="O652" s="11"/>
    </row>
    <row r="653" spans="15:15" x14ac:dyDescent="0.15">
      <c r="O653" s="11"/>
    </row>
    <row r="654" spans="15:15" x14ac:dyDescent="0.15">
      <c r="O654" s="11"/>
    </row>
    <row r="655" spans="15:15" x14ac:dyDescent="0.15">
      <c r="O655" s="11"/>
    </row>
    <row r="656" spans="15:15" x14ac:dyDescent="0.15">
      <c r="O656" s="11"/>
    </row>
    <row r="657" spans="15:15" x14ac:dyDescent="0.15">
      <c r="O657" s="11"/>
    </row>
    <row r="658" spans="15:15" x14ac:dyDescent="0.15">
      <c r="O658" s="11"/>
    </row>
    <row r="659" spans="15:15" x14ac:dyDescent="0.15">
      <c r="O659" s="11"/>
    </row>
    <row r="660" spans="15:15" x14ac:dyDescent="0.15">
      <c r="O660" s="11"/>
    </row>
    <row r="661" spans="15:15" x14ac:dyDescent="0.15">
      <c r="O661" s="11"/>
    </row>
    <row r="662" spans="15:15" x14ac:dyDescent="0.15">
      <c r="O662" s="11"/>
    </row>
    <row r="663" spans="15:15" x14ac:dyDescent="0.15">
      <c r="O663" s="11"/>
    </row>
    <row r="664" spans="15:15" x14ac:dyDescent="0.15">
      <c r="O664" s="11"/>
    </row>
    <row r="665" spans="15:15" x14ac:dyDescent="0.15">
      <c r="O665" s="11"/>
    </row>
    <row r="666" spans="15:15" x14ac:dyDescent="0.15">
      <c r="O666" s="11"/>
    </row>
    <row r="667" spans="15:15" x14ac:dyDescent="0.15">
      <c r="O667" s="11"/>
    </row>
    <row r="668" spans="15:15" x14ac:dyDescent="0.15">
      <c r="O668" s="11"/>
    </row>
    <row r="669" spans="15:15" x14ac:dyDescent="0.15">
      <c r="O669" s="11"/>
    </row>
    <row r="670" spans="15:15" x14ac:dyDescent="0.15">
      <c r="O670" s="11"/>
    </row>
    <row r="671" spans="15:15" x14ac:dyDescent="0.15">
      <c r="O671" s="11"/>
    </row>
    <row r="672" spans="15:15" x14ac:dyDescent="0.15">
      <c r="O672" s="11"/>
    </row>
    <row r="673" spans="15:15" x14ac:dyDescent="0.15">
      <c r="O673" s="11"/>
    </row>
    <row r="674" spans="15:15" x14ac:dyDescent="0.15">
      <c r="O674" s="11"/>
    </row>
    <row r="675" spans="15:15" x14ac:dyDescent="0.15">
      <c r="O675" s="11"/>
    </row>
    <row r="676" spans="15:15" x14ac:dyDescent="0.15">
      <c r="O676" s="11"/>
    </row>
    <row r="677" spans="15:15" x14ac:dyDescent="0.15">
      <c r="O677" s="11"/>
    </row>
    <row r="678" spans="15:15" x14ac:dyDescent="0.15">
      <c r="O678" s="11"/>
    </row>
    <row r="679" spans="15:15" x14ac:dyDescent="0.15">
      <c r="O679" s="11"/>
    </row>
    <row r="680" spans="15:15" x14ac:dyDescent="0.15">
      <c r="O680" s="11"/>
    </row>
    <row r="681" spans="15:15" x14ac:dyDescent="0.15">
      <c r="O681" s="11"/>
    </row>
    <row r="682" spans="15:15" x14ac:dyDescent="0.15">
      <c r="O682" s="11"/>
    </row>
    <row r="683" spans="15:15" x14ac:dyDescent="0.15">
      <c r="O683" s="11"/>
    </row>
    <row r="684" spans="15:15" x14ac:dyDescent="0.15">
      <c r="O684" s="11"/>
    </row>
    <row r="685" spans="15:15" x14ac:dyDescent="0.15">
      <c r="O685" s="11"/>
    </row>
    <row r="686" spans="15:15" x14ac:dyDescent="0.15">
      <c r="O686" s="11"/>
    </row>
    <row r="687" spans="15:15" x14ac:dyDescent="0.15">
      <c r="O687" s="11"/>
    </row>
    <row r="688" spans="15:15" x14ac:dyDescent="0.15">
      <c r="O688" s="11"/>
    </row>
    <row r="689" spans="15:15" x14ac:dyDescent="0.15">
      <c r="O689" s="11"/>
    </row>
    <row r="690" spans="15:15" x14ac:dyDescent="0.15">
      <c r="O690" s="11"/>
    </row>
    <row r="691" spans="15:15" x14ac:dyDescent="0.15">
      <c r="O691" s="11"/>
    </row>
    <row r="692" spans="15:15" x14ac:dyDescent="0.15">
      <c r="O692" s="11"/>
    </row>
    <row r="693" spans="15:15" x14ac:dyDescent="0.15">
      <c r="O693" s="11"/>
    </row>
    <row r="694" spans="15:15" x14ac:dyDescent="0.15">
      <c r="O694" s="11"/>
    </row>
    <row r="695" spans="15:15" x14ac:dyDescent="0.15">
      <c r="O695" s="11"/>
    </row>
    <row r="696" spans="15:15" x14ac:dyDescent="0.15">
      <c r="O696" s="11"/>
    </row>
    <row r="697" spans="15:15" x14ac:dyDescent="0.15">
      <c r="O697" s="11"/>
    </row>
    <row r="698" spans="15:15" x14ac:dyDescent="0.15">
      <c r="O698" s="11"/>
    </row>
    <row r="699" spans="15:15" x14ac:dyDescent="0.15">
      <c r="O699" s="11"/>
    </row>
    <row r="700" spans="15:15" x14ac:dyDescent="0.15">
      <c r="O700" s="11"/>
    </row>
    <row r="701" spans="15:15" x14ac:dyDescent="0.15">
      <c r="O701" s="11"/>
    </row>
    <row r="702" spans="15:15" x14ac:dyDescent="0.15">
      <c r="O702" s="11"/>
    </row>
    <row r="703" spans="15:15" x14ac:dyDescent="0.15">
      <c r="O703" s="11"/>
    </row>
    <row r="704" spans="15:15" x14ac:dyDescent="0.15">
      <c r="O704" s="11"/>
    </row>
    <row r="705" spans="15:15" x14ac:dyDescent="0.15">
      <c r="O705" s="11"/>
    </row>
    <row r="706" spans="15:15" x14ac:dyDescent="0.15">
      <c r="O706" s="11"/>
    </row>
    <row r="707" spans="15:15" x14ac:dyDescent="0.15">
      <c r="O707" s="11"/>
    </row>
    <row r="708" spans="15:15" x14ac:dyDescent="0.15">
      <c r="O708" s="11"/>
    </row>
    <row r="709" spans="15:15" x14ac:dyDescent="0.15">
      <c r="O709" s="11"/>
    </row>
    <row r="710" spans="15:15" x14ac:dyDescent="0.15">
      <c r="O710" s="11"/>
    </row>
    <row r="711" spans="15:15" x14ac:dyDescent="0.15">
      <c r="O711" s="11"/>
    </row>
    <row r="712" spans="15:15" x14ac:dyDescent="0.15">
      <c r="O712" s="11"/>
    </row>
    <row r="713" spans="15:15" x14ac:dyDescent="0.15">
      <c r="O713" s="11"/>
    </row>
    <row r="714" spans="15:15" x14ac:dyDescent="0.15">
      <c r="O714" s="11"/>
    </row>
    <row r="715" spans="15:15" x14ac:dyDescent="0.15">
      <c r="O715" s="11"/>
    </row>
    <row r="716" spans="15:15" x14ac:dyDescent="0.15">
      <c r="O716" s="11"/>
    </row>
    <row r="717" spans="15:15" x14ac:dyDescent="0.15">
      <c r="O717" s="11"/>
    </row>
    <row r="718" spans="15:15" x14ac:dyDescent="0.15">
      <c r="O718" s="11"/>
    </row>
    <row r="719" spans="15:15" x14ac:dyDescent="0.15">
      <c r="O719" s="11"/>
    </row>
    <row r="720" spans="15:15" x14ac:dyDescent="0.15">
      <c r="O720" s="11"/>
    </row>
    <row r="721" spans="15:15" x14ac:dyDescent="0.15">
      <c r="O721" s="11"/>
    </row>
    <row r="722" spans="15:15" x14ac:dyDescent="0.15">
      <c r="O722" s="11"/>
    </row>
    <row r="723" spans="15:15" x14ac:dyDescent="0.15">
      <c r="O723" s="11"/>
    </row>
    <row r="724" spans="15:15" x14ac:dyDescent="0.15">
      <c r="O724" s="11"/>
    </row>
    <row r="725" spans="15:15" x14ac:dyDescent="0.15">
      <c r="O725" s="11"/>
    </row>
    <row r="726" spans="15:15" x14ac:dyDescent="0.15">
      <c r="O726" s="11"/>
    </row>
    <row r="727" spans="15:15" x14ac:dyDescent="0.15">
      <c r="O727" s="11"/>
    </row>
    <row r="728" spans="15:15" x14ac:dyDescent="0.15">
      <c r="O728" s="11"/>
    </row>
    <row r="729" spans="15:15" x14ac:dyDescent="0.15">
      <c r="O729" s="11"/>
    </row>
    <row r="730" spans="15:15" x14ac:dyDescent="0.15">
      <c r="O730" s="11"/>
    </row>
    <row r="731" spans="15:15" x14ac:dyDescent="0.15">
      <c r="O731" s="11"/>
    </row>
    <row r="732" spans="15:15" x14ac:dyDescent="0.15">
      <c r="O732" s="11"/>
    </row>
    <row r="733" spans="15:15" x14ac:dyDescent="0.15">
      <c r="O733" s="11"/>
    </row>
    <row r="734" spans="15:15" x14ac:dyDescent="0.15">
      <c r="O734" s="11"/>
    </row>
    <row r="735" spans="15:15" x14ac:dyDescent="0.15">
      <c r="O735" s="11"/>
    </row>
    <row r="736" spans="15:15" x14ac:dyDescent="0.15">
      <c r="O736" s="11"/>
    </row>
    <row r="737" spans="15:15" x14ac:dyDescent="0.15">
      <c r="O737" s="11"/>
    </row>
    <row r="738" spans="15:15" x14ac:dyDescent="0.15">
      <c r="O738" s="11"/>
    </row>
    <row r="739" spans="15:15" x14ac:dyDescent="0.15">
      <c r="O739" s="11"/>
    </row>
    <row r="740" spans="15:15" x14ac:dyDescent="0.15">
      <c r="O740" s="11"/>
    </row>
    <row r="741" spans="15:15" x14ac:dyDescent="0.15">
      <c r="O741" s="11"/>
    </row>
    <row r="742" spans="15:15" x14ac:dyDescent="0.15">
      <c r="O742" s="11"/>
    </row>
    <row r="743" spans="15:15" x14ac:dyDescent="0.15">
      <c r="O743" s="11"/>
    </row>
    <row r="744" spans="15:15" x14ac:dyDescent="0.15">
      <c r="O744" s="11"/>
    </row>
    <row r="745" spans="15:15" x14ac:dyDescent="0.15">
      <c r="O745" s="11"/>
    </row>
    <row r="746" spans="15:15" x14ac:dyDescent="0.15">
      <c r="O746" s="11"/>
    </row>
    <row r="747" spans="15:15" x14ac:dyDescent="0.15">
      <c r="O747" s="11"/>
    </row>
    <row r="748" spans="15:15" x14ac:dyDescent="0.15">
      <c r="O748" s="11"/>
    </row>
    <row r="749" spans="15:15" x14ac:dyDescent="0.15">
      <c r="O749" s="11"/>
    </row>
    <row r="750" spans="15:15" x14ac:dyDescent="0.15">
      <c r="O750" s="11"/>
    </row>
    <row r="751" spans="15:15" x14ac:dyDescent="0.15">
      <c r="O751" s="11"/>
    </row>
    <row r="752" spans="15:15" x14ac:dyDescent="0.15">
      <c r="O752" s="11"/>
    </row>
    <row r="753" spans="15:15" x14ac:dyDescent="0.15">
      <c r="O753" s="11"/>
    </row>
    <row r="754" spans="15:15" x14ac:dyDescent="0.15">
      <c r="O754" s="11"/>
    </row>
    <row r="755" spans="15:15" x14ac:dyDescent="0.15">
      <c r="O755" s="11"/>
    </row>
    <row r="756" spans="15:15" x14ac:dyDescent="0.15">
      <c r="O756" s="11"/>
    </row>
    <row r="757" spans="15:15" x14ac:dyDescent="0.15">
      <c r="O757" s="11"/>
    </row>
    <row r="758" spans="15:15" x14ac:dyDescent="0.15">
      <c r="O758" s="11"/>
    </row>
    <row r="759" spans="15:15" x14ac:dyDescent="0.15">
      <c r="O759" s="11"/>
    </row>
    <row r="760" spans="15:15" x14ac:dyDescent="0.15">
      <c r="O760" s="11"/>
    </row>
    <row r="761" spans="15:15" x14ac:dyDescent="0.15">
      <c r="O761" s="11"/>
    </row>
    <row r="762" spans="15:15" x14ac:dyDescent="0.15">
      <c r="O762" s="11"/>
    </row>
    <row r="763" spans="15:15" x14ac:dyDescent="0.15">
      <c r="O763" s="11"/>
    </row>
    <row r="764" spans="15:15" x14ac:dyDescent="0.15">
      <c r="O764" s="11"/>
    </row>
    <row r="765" spans="15:15" x14ac:dyDescent="0.15">
      <c r="O765" s="11"/>
    </row>
    <row r="766" spans="15:15" x14ac:dyDescent="0.15">
      <c r="O766" s="11"/>
    </row>
    <row r="767" spans="15:15" x14ac:dyDescent="0.15">
      <c r="O767" s="11"/>
    </row>
    <row r="768" spans="15:15" x14ac:dyDescent="0.15">
      <c r="O768" s="11"/>
    </row>
    <row r="769" spans="15:15" x14ac:dyDescent="0.15">
      <c r="O769" s="11"/>
    </row>
    <row r="770" spans="15:15" x14ac:dyDescent="0.15">
      <c r="O770" s="11"/>
    </row>
    <row r="771" spans="15:15" x14ac:dyDescent="0.15">
      <c r="O771" s="11"/>
    </row>
    <row r="772" spans="15:15" x14ac:dyDescent="0.15">
      <c r="O772" s="11"/>
    </row>
    <row r="773" spans="15:15" x14ac:dyDescent="0.15">
      <c r="O773" s="11"/>
    </row>
    <row r="774" spans="15:15" x14ac:dyDescent="0.15">
      <c r="O774" s="11"/>
    </row>
    <row r="775" spans="15:15" x14ac:dyDescent="0.15">
      <c r="O775" s="11"/>
    </row>
    <row r="776" spans="15:15" x14ac:dyDescent="0.15">
      <c r="O776" s="11"/>
    </row>
    <row r="777" spans="15:15" x14ac:dyDescent="0.15">
      <c r="O777" s="11"/>
    </row>
    <row r="778" spans="15:15" x14ac:dyDescent="0.15">
      <c r="O778" s="11"/>
    </row>
    <row r="779" spans="15:15" x14ac:dyDescent="0.15">
      <c r="O779" s="11"/>
    </row>
    <row r="780" spans="15:15" x14ac:dyDescent="0.15">
      <c r="O780" s="11"/>
    </row>
    <row r="781" spans="15:15" x14ac:dyDescent="0.15">
      <c r="O781" s="11"/>
    </row>
    <row r="782" spans="15:15" x14ac:dyDescent="0.15">
      <c r="O782" s="11"/>
    </row>
    <row r="783" spans="15:15" x14ac:dyDescent="0.15">
      <c r="O783" s="11"/>
    </row>
    <row r="784" spans="15:15" x14ac:dyDescent="0.15">
      <c r="O784" s="11"/>
    </row>
    <row r="785" spans="15:15" x14ac:dyDescent="0.15">
      <c r="O785" s="11"/>
    </row>
    <row r="786" spans="15:15" x14ac:dyDescent="0.15">
      <c r="O786" s="11"/>
    </row>
    <row r="787" spans="15:15" x14ac:dyDescent="0.15">
      <c r="O787" s="11"/>
    </row>
    <row r="788" spans="15:15" x14ac:dyDescent="0.15">
      <c r="O788" s="11"/>
    </row>
    <row r="789" spans="15:15" x14ac:dyDescent="0.15">
      <c r="O789" s="11"/>
    </row>
    <row r="790" spans="15:15" x14ac:dyDescent="0.15">
      <c r="O790" s="11"/>
    </row>
    <row r="791" spans="15:15" x14ac:dyDescent="0.15">
      <c r="O791" s="11"/>
    </row>
    <row r="792" spans="15:15" x14ac:dyDescent="0.15">
      <c r="O792" s="11"/>
    </row>
    <row r="793" spans="15:15" x14ac:dyDescent="0.15">
      <c r="O793" s="11"/>
    </row>
    <row r="794" spans="15:15" x14ac:dyDescent="0.15">
      <c r="O794" s="11"/>
    </row>
    <row r="795" spans="15:15" x14ac:dyDescent="0.15">
      <c r="O795" s="11"/>
    </row>
    <row r="796" spans="15:15" x14ac:dyDescent="0.15">
      <c r="O796" s="11"/>
    </row>
    <row r="797" spans="15:15" x14ac:dyDescent="0.15">
      <c r="O797" s="11"/>
    </row>
    <row r="798" spans="15:15" x14ac:dyDescent="0.15">
      <c r="O798" s="11"/>
    </row>
    <row r="799" spans="15:15" x14ac:dyDescent="0.15">
      <c r="O799" s="11"/>
    </row>
    <row r="800" spans="15:15" x14ac:dyDescent="0.15">
      <c r="O800" s="11"/>
    </row>
    <row r="801" spans="15:15" x14ac:dyDescent="0.15">
      <c r="O801" s="11"/>
    </row>
    <row r="802" spans="15:15" x14ac:dyDescent="0.15">
      <c r="O802" s="11"/>
    </row>
    <row r="803" spans="15:15" x14ac:dyDescent="0.15">
      <c r="O803" s="11"/>
    </row>
    <row r="804" spans="15:15" x14ac:dyDescent="0.15">
      <c r="O804" s="11"/>
    </row>
    <row r="805" spans="15:15" x14ac:dyDescent="0.15">
      <c r="O805" s="11"/>
    </row>
    <row r="806" spans="15:15" x14ac:dyDescent="0.15">
      <c r="O806" s="11"/>
    </row>
    <row r="807" spans="15:15" x14ac:dyDescent="0.15">
      <c r="O807" s="11"/>
    </row>
    <row r="808" spans="15:15" x14ac:dyDescent="0.15">
      <c r="O808" s="11"/>
    </row>
    <row r="809" spans="15:15" x14ac:dyDescent="0.15">
      <c r="O809" s="11"/>
    </row>
    <row r="810" spans="15:15" x14ac:dyDescent="0.15">
      <c r="O810" s="11"/>
    </row>
    <row r="811" spans="15:15" x14ac:dyDescent="0.15">
      <c r="O811" s="11"/>
    </row>
    <row r="812" spans="15:15" x14ac:dyDescent="0.15">
      <c r="O812" s="11"/>
    </row>
    <row r="813" spans="15:15" x14ac:dyDescent="0.15">
      <c r="O813" s="11"/>
    </row>
    <row r="814" spans="15:15" x14ac:dyDescent="0.15">
      <c r="O814" s="11"/>
    </row>
    <row r="815" spans="15:15" x14ac:dyDescent="0.15">
      <c r="O815" s="11"/>
    </row>
    <row r="816" spans="15:15" x14ac:dyDescent="0.15">
      <c r="O816" s="11"/>
    </row>
    <row r="817" spans="15:15" x14ac:dyDescent="0.15">
      <c r="O817" s="11"/>
    </row>
    <row r="818" spans="15:15" x14ac:dyDescent="0.15">
      <c r="O818" s="11"/>
    </row>
    <row r="819" spans="15:15" x14ac:dyDescent="0.15">
      <c r="O819" s="11"/>
    </row>
    <row r="820" spans="15:15" x14ac:dyDescent="0.15">
      <c r="O820" s="11"/>
    </row>
    <row r="821" spans="15:15" x14ac:dyDescent="0.15">
      <c r="O821" s="11"/>
    </row>
    <row r="822" spans="15:15" x14ac:dyDescent="0.15">
      <c r="O822" s="11"/>
    </row>
    <row r="823" spans="15:15" x14ac:dyDescent="0.15">
      <c r="O823" s="11"/>
    </row>
    <row r="824" spans="15:15" x14ac:dyDescent="0.15">
      <c r="O824" s="11"/>
    </row>
    <row r="825" spans="15:15" x14ac:dyDescent="0.15">
      <c r="O825" s="11"/>
    </row>
    <row r="826" spans="15:15" x14ac:dyDescent="0.15">
      <c r="O826" s="11"/>
    </row>
    <row r="827" spans="15:15" x14ac:dyDescent="0.15">
      <c r="O827" s="11"/>
    </row>
    <row r="828" spans="15:15" x14ac:dyDescent="0.15">
      <c r="O828" s="11"/>
    </row>
    <row r="829" spans="15:15" x14ac:dyDescent="0.15">
      <c r="O829" s="11"/>
    </row>
    <row r="830" spans="15:15" x14ac:dyDescent="0.15">
      <c r="O830" s="11"/>
    </row>
    <row r="831" spans="15:15" x14ac:dyDescent="0.15">
      <c r="O831" s="11"/>
    </row>
    <row r="832" spans="15:15" x14ac:dyDescent="0.15">
      <c r="O832" s="11"/>
    </row>
    <row r="833" spans="15:15" x14ac:dyDescent="0.15">
      <c r="O833" s="11"/>
    </row>
    <row r="834" spans="15:15" x14ac:dyDescent="0.15">
      <c r="O834" s="11"/>
    </row>
    <row r="835" spans="15:15" x14ac:dyDescent="0.15">
      <c r="O835" s="11"/>
    </row>
    <row r="836" spans="15:15" x14ac:dyDescent="0.15">
      <c r="O836" s="11"/>
    </row>
    <row r="837" spans="15:15" x14ac:dyDescent="0.15">
      <c r="O837" s="11"/>
    </row>
    <row r="838" spans="15:15" x14ac:dyDescent="0.15">
      <c r="O838" s="11"/>
    </row>
    <row r="839" spans="15:15" x14ac:dyDescent="0.15">
      <c r="O839" s="11"/>
    </row>
    <row r="840" spans="15:15" x14ac:dyDescent="0.15">
      <c r="O840" s="11"/>
    </row>
    <row r="841" spans="15:15" x14ac:dyDescent="0.15">
      <c r="O841" s="11"/>
    </row>
    <row r="842" spans="15:15" x14ac:dyDescent="0.15">
      <c r="O842" s="11"/>
    </row>
    <row r="843" spans="15:15" x14ac:dyDescent="0.15">
      <c r="O843" s="11"/>
    </row>
    <row r="844" spans="15:15" x14ac:dyDescent="0.15">
      <c r="O844" s="11"/>
    </row>
    <row r="845" spans="15:15" x14ac:dyDescent="0.15">
      <c r="O845" s="11"/>
    </row>
    <row r="846" spans="15:15" x14ac:dyDescent="0.15">
      <c r="O846" s="11"/>
    </row>
    <row r="847" spans="15:15" x14ac:dyDescent="0.15">
      <c r="O847" s="11"/>
    </row>
    <row r="848" spans="15:15" x14ac:dyDescent="0.15">
      <c r="O848" s="11"/>
    </row>
    <row r="849" spans="15:15" x14ac:dyDescent="0.15">
      <c r="O849" s="11"/>
    </row>
    <row r="850" spans="15:15" x14ac:dyDescent="0.15">
      <c r="O850" s="11"/>
    </row>
    <row r="851" spans="15:15" x14ac:dyDescent="0.15">
      <c r="O851" s="11"/>
    </row>
    <row r="852" spans="15:15" x14ac:dyDescent="0.15">
      <c r="O852" s="11"/>
    </row>
    <row r="853" spans="15:15" x14ac:dyDescent="0.15">
      <c r="O853" s="11"/>
    </row>
    <row r="854" spans="15:15" x14ac:dyDescent="0.15">
      <c r="O854" s="11"/>
    </row>
    <row r="855" spans="15:15" x14ac:dyDescent="0.15">
      <c r="O855" s="11"/>
    </row>
    <row r="856" spans="15:15" x14ac:dyDescent="0.15">
      <c r="O856" s="11"/>
    </row>
    <row r="857" spans="15:15" x14ac:dyDescent="0.15">
      <c r="O857" s="11"/>
    </row>
    <row r="858" spans="15:15" x14ac:dyDescent="0.15">
      <c r="O858" s="11"/>
    </row>
    <row r="859" spans="15:15" x14ac:dyDescent="0.15">
      <c r="O859" s="11"/>
    </row>
    <row r="860" spans="15:15" x14ac:dyDescent="0.15">
      <c r="O860" s="11"/>
    </row>
    <row r="861" spans="15:15" x14ac:dyDescent="0.15">
      <c r="O861" s="11"/>
    </row>
    <row r="862" spans="15:15" x14ac:dyDescent="0.15">
      <c r="O862" s="11"/>
    </row>
    <row r="863" spans="15:15" x14ac:dyDescent="0.15">
      <c r="O863" s="11"/>
    </row>
    <row r="864" spans="15:15" x14ac:dyDescent="0.15">
      <c r="O864" s="11"/>
    </row>
    <row r="865" spans="15:15" x14ac:dyDescent="0.15">
      <c r="O865" s="11"/>
    </row>
    <row r="866" spans="15:15" x14ac:dyDescent="0.15">
      <c r="O866" s="11"/>
    </row>
    <row r="867" spans="15:15" x14ac:dyDescent="0.15">
      <c r="O867" s="11"/>
    </row>
    <row r="868" spans="15:15" x14ac:dyDescent="0.15">
      <c r="O868" s="11"/>
    </row>
    <row r="869" spans="15:15" x14ac:dyDescent="0.15">
      <c r="O869" s="11"/>
    </row>
    <row r="870" spans="15:15" x14ac:dyDescent="0.15">
      <c r="O870" s="11"/>
    </row>
    <row r="871" spans="15:15" x14ac:dyDescent="0.15">
      <c r="O871" s="11"/>
    </row>
    <row r="872" spans="15:15" x14ac:dyDescent="0.15">
      <c r="O872" s="11"/>
    </row>
    <row r="873" spans="15:15" x14ac:dyDescent="0.15">
      <c r="O873" s="11"/>
    </row>
    <row r="874" spans="15:15" x14ac:dyDescent="0.15">
      <c r="O874" s="11"/>
    </row>
    <row r="875" spans="15:15" x14ac:dyDescent="0.15">
      <c r="O875" s="11"/>
    </row>
    <row r="876" spans="15:15" x14ac:dyDescent="0.15">
      <c r="O876" s="11"/>
    </row>
    <row r="877" spans="15:15" x14ac:dyDescent="0.15">
      <c r="O877" s="11"/>
    </row>
    <row r="878" spans="15:15" x14ac:dyDescent="0.15">
      <c r="O878" s="11"/>
    </row>
    <row r="879" spans="15:15" x14ac:dyDescent="0.15">
      <c r="O879" s="11"/>
    </row>
    <row r="880" spans="15:15" x14ac:dyDescent="0.15">
      <c r="O880" s="11"/>
    </row>
    <row r="881" spans="15:15" x14ac:dyDescent="0.15">
      <c r="O881" s="11"/>
    </row>
    <row r="882" spans="15:15" x14ac:dyDescent="0.15">
      <c r="O882" s="11"/>
    </row>
    <row r="883" spans="15:15" x14ac:dyDescent="0.15">
      <c r="O883" s="11"/>
    </row>
    <row r="884" spans="15:15" x14ac:dyDescent="0.15">
      <c r="O884" s="11"/>
    </row>
    <row r="885" spans="15:15" x14ac:dyDescent="0.15">
      <c r="O885" s="11"/>
    </row>
    <row r="886" spans="15:15" x14ac:dyDescent="0.15">
      <c r="O886" s="11"/>
    </row>
    <row r="887" spans="15:15" x14ac:dyDescent="0.15">
      <c r="O887" s="11"/>
    </row>
    <row r="888" spans="15:15" x14ac:dyDescent="0.15">
      <c r="O888" s="11"/>
    </row>
    <row r="889" spans="15:15" x14ac:dyDescent="0.15">
      <c r="O889" s="11"/>
    </row>
    <row r="890" spans="15:15" x14ac:dyDescent="0.15">
      <c r="O890" s="11"/>
    </row>
    <row r="891" spans="15:15" x14ac:dyDescent="0.15">
      <c r="O891" s="11"/>
    </row>
    <row r="892" spans="15:15" x14ac:dyDescent="0.15">
      <c r="O892" s="11"/>
    </row>
    <row r="893" spans="15:15" x14ac:dyDescent="0.15">
      <c r="O893" s="11"/>
    </row>
    <row r="894" spans="15:15" x14ac:dyDescent="0.15">
      <c r="O894" s="11"/>
    </row>
    <row r="895" spans="15:15" x14ac:dyDescent="0.15">
      <c r="O895" s="11"/>
    </row>
    <row r="896" spans="15:15" x14ac:dyDescent="0.15">
      <c r="O896" s="11"/>
    </row>
    <row r="897" spans="15:15" x14ac:dyDescent="0.15">
      <c r="O897" s="11"/>
    </row>
    <row r="898" spans="15:15" x14ac:dyDescent="0.15">
      <c r="O898" s="11"/>
    </row>
    <row r="899" spans="15:15" x14ac:dyDescent="0.15">
      <c r="O899" s="11"/>
    </row>
    <row r="900" spans="15:15" x14ac:dyDescent="0.15">
      <c r="O900" s="11"/>
    </row>
    <row r="901" spans="15:15" x14ac:dyDescent="0.15">
      <c r="O901" s="11"/>
    </row>
    <row r="902" spans="15:15" x14ac:dyDescent="0.15">
      <c r="O902" s="11"/>
    </row>
    <row r="903" spans="15:15" x14ac:dyDescent="0.15">
      <c r="O903" s="11"/>
    </row>
    <row r="904" spans="15:15" x14ac:dyDescent="0.15">
      <c r="O904" s="11"/>
    </row>
    <row r="905" spans="15:15" x14ac:dyDescent="0.15">
      <c r="O905" s="11"/>
    </row>
    <row r="906" spans="15:15" x14ac:dyDescent="0.15">
      <c r="O906" s="11"/>
    </row>
    <row r="907" spans="15:15" x14ac:dyDescent="0.15">
      <c r="O907" s="11"/>
    </row>
    <row r="908" spans="15:15" x14ac:dyDescent="0.15">
      <c r="O908" s="11"/>
    </row>
    <row r="909" spans="15:15" x14ac:dyDescent="0.15">
      <c r="O909" s="11"/>
    </row>
    <row r="910" spans="15:15" x14ac:dyDescent="0.15">
      <c r="O910" s="11"/>
    </row>
    <row r="911" spans="15:15" x14ac:dyDescent="0.15">
      <c r="O911" s="11"/>
    </row>
    <row r="912" spans="15:15" x14ac:dyDescent="0.15">
      <c r="O912" s="11"/>
    </row>
    <row r="913" spans="15:15" x14ac:dyDescent="0.15">
      <c r="O913" s="11"/>
    </row>
    <row r="914" spans="15:15" x14ac:dyDescent="0.15">
      <c r="O914" s="11"/>
    </row>
    <row r="915" spans="15:15" x14ac:dyDescent="0.15">
      <c r="O915" s="11"/>
    </row>
    <row r="916" spans="15:15" x14ac:dyDescent="0.15">
      <c r="O916" s="11"/>
    </row>
    <row r="917" spans="15:15" x14ac:dyDescent="0.15">
      <c r="O917" s="11"/>
    </row>
    <row r="918" spans="15:15" x14ac:dyDescent="0.15">
      <c r="O918" s="11"/>
    </row>
    <row r="919" spans="15:15" x14ac:dyDescent="0.15">
      <c r="O919" s="11"/>
    </row>
    <row r="920" spans="15:15" x14ac:dyDescent="0.15">
      <c r="O920" s="11"/>
    </row>
    <row r="921" spans="15:15" x14ac:dyDescent="0.15">
      <c r="O921" s="11"/>
    </row>
    <row r="922" spans="15:15" x14ac:dyDescent="0.15">
      <c r="O922" s="11"/>
    </row>
    <row r="923" spans="15:15" x14ac:dyDescent="0.15">
      <c r="O923" s="11"/>
    </row>
    <row r="924" spans="15:15" x14ac:dyDescent="0.15">
      <c r="O924" s="11"/>
    </row>
    <row r="925" spans="15:15" x14ac:dyDescent="0.15">
      <c r="O925" s="11"/>
    </row>
    <row r="926" spans="15:15" x14ac:dyDescent="0.15">
      <c r="O926" s="11"/>
    </row>
    <row r="927" spans="15:15" x14ac:dyDescent="0.15">
      <c r="O927" s="11"/>
    </row>
    <row r="928" spans="15:15" x14ac:dyDescent="0.15">
      <c r="O928" s="11"/>
    </row>
    <row r="929" spans="15:15" x14ac:dyDescent="0.15">
      <c r="O929" s="11"/>
    </row>
    <row r="930" spans="15:15" x14ac:dyDescent="0.15">
      <c r="O930" s="11"/>
    </row>
    <row r="931" spans="15:15" x14ac:dyDescent="0.15">
      <c r="O931" s="11"/>
    </row>
    <row r="932" spans="15:15" x14ac:dyDescent="0.15">
      <c r="O932" s="11"/>
    </row>
    <row r="933" spans="15:15" x14ac:dyDescent="0.15">
      <c r="O933" s="11"/>
    </row>
    <row r="934" spans="15:15" x14ac:dyDescent="0.15">
      <c r="O934" s="11"/>
    </row>
    <row r="935" spans="15:15" x14ac:dyDescent="0.15">
      <c r="O935" s="11"/>
    </row>
    <row r="936" spans="15:15" x14ac:dyDescent="0.15">
      <c r="O936" s="11"/>
    </row>
    <row r="937" spans="15:15" x14ac:dyDescent="0.15">
      <c r="O937" s="11"/>
    </row>
    <row r="938" spans="15:15" x14ac:dyDescent="0.15">
      <c r="O938" s="11"/>
    </row>
    <row r="939" spans="15:15" x14ac:dyDescent="0.15">
      <c r="O939" s="11"/>
    </row>
    <row r="940" spans="15:15" x14ac:dyDescent="0.15">
      <c r="O940" s="11"/>
    </row>
    <row r="941" spans="15:15" x14ac:dyDescent="0.15">
      <c r="O941" s="11"/>
    </row>
    <row r="942" spans="15:15" x14ac:dyDescent="0.15">
      <c r="O942" s="11"/>
    </row>
    <row r="943" spans="15:15" x14ac:dyDescent="0.15">
      <c r="O943" s="11"/>
    </row>
    <row r="944" spans="15:15" x14ac:dyDescent="0.15">
      <c r="O944" s="11"/>
    </row>
    <row r="945" spans="15:15" x14ac:dyDescent="0.15">
      <c r="O945" s="11"/>
    </row>
    <row r="946" spans="15:15" x14ac:dyDescent="0.15">
      <c r="O946" s="11"/>
    </row>
    <row r="947" spans="15:15" x14ac:dyDescent="0.15">
      <c r="O947" s="11"/>
    </row>
    <row r="948" spans="15:15" x14ac:dyDescent="0.15">
      <c r="O948" s="11"/>
    </row>
    <row r="949" spans="15:15" x14ac:dyDescent="0.15">
      <c r="O949" s="11"/>
    </row>
    <row r="950" spans="15:15" x14ac:dyDescent="0.15">
      <c r="O950" s="11"/>
    </row>
    <row r="951" spans="15:15" x14ac:dyDescent="0.15">
      <c r="O951" s="11"/>
    </row>
    <row r="952" spans="15:15" x14ac:dyDescent="0.15">
      <c r="O952" s="11"/>
    </row>
    <row r="953" spans="15:15" x14ac:dyDescent="0.15">
      <c r="O953" s="11"/>
    </row>
    <row r="954" spans="15:15" x14ac:dyDescent="0.15">
      <c r="O954" s="11"/>
    </row>
    <row r="955" spans="15:15" x14ac:dyDescent="0.15">
      <c r="O955" s="11"/>
    </row>
    <row r="956" spans="15:15" x14ac:dyDescent="0.15">
      <c r="O956" s="11"/>
    </row>
    <row r="957" spans="15:15" x14ac:dyDescent="0.15">
      <c r="O957" s="11"/>
    </row>
    <row r="958" spans="15:15" x14ac:dyDescent="0.15">
      <c r="O958" s="11"/>
    </row>
    <row r="959" spans="15:15" x14ac:dyDescent="0.15">
      <c r="O959" s="11"/>
    </row>
    <row r="960" spans="15:15" x14ac:dyDescent="0.15">
      <c r="O960" s="11"/>
    </row>
    <row r="961" spans="15:15" x14ac:dyDescent="0.15">
      <c r="O961" s="11"/>
    </row>
    <row r="962" spans="15:15" x14ac:dyDescent="0.15">
      <c r="O962" s="11"/>
    </row>
    <row r="963" spans="15:15" x14ac:dyDescent="0.15">
      <c r="O963" s="11"/>
    </row>
    <row r="964" spans="15:15" x14ac:dyDescent="0.15">
      <c r="O964" s="11"/>
    </row>
    <row r="965" spans="15:15" x14ac:dyDescent="0.15">
      <c r="O965" s="11"/>
    </row>
    <row r="966" spans="15:15" x14ac:dyDescent="0.15">
      <c r="O966" s="11"/>
    </row>
    <row r="967" spans="15:15" x14ac:dyDescent="0.15">
      <c r="O967" s="11"/>
    </row>
    <row r="968" spans="15:15" x14ac:dyDescent="0.15">
      <c r="O968" s="11"/>
    </row>
    <row r="969" spans="15:15" x14ac:dyDescent="0.15">
      <c r="O969" s="11"/>
    </row>
    <row r="970" spans="15:15" x14ac:dyDescent="0.15">
      <c r="O970" s="11"/>
    </row>
    <row r="971" spans="15:15" x14ac:dyDescent="0.15">
      <c r="O971" s="11"/>
    </row>
    <row r="972" spans="15:15" x14ac:dyDescent="0.15">
      <c r="O972" s="11"/>
    </row>
    <row r="973" spans="15:15" x14ac:dyDescent="0.15">
      <c r="O973" s="11"/>
    </row>
    <row r="974" spans="15:15" x14ac:dyDescent="0.15">
      <c r="O974" s="11"/>
    </row>
    <row r="975" spans="15:15" x14ac:dyDescent="0.15">
      <c r="O975" s="11"/>
    </row>
    <row r="976" spans="15:15" x14ac:dyDescent="0.15">
      <c r="O976" s="11"/>
    </row>
    <row r="977" spans="15:15" x14ac:dyDescent="0.15">
      <c r="O977" s="11"/>
    </row>
    <row r="978" spans="15:15" x14ac:dyDescent="0.15">
      <c r="O978" s="11"/>
    </row>
    <row r="979" spans="15:15" x14ac:dyDescent="0.15">
      <c r="O979" s="11"/>
    </row>
    <row r="980" spans="15:15" x14ac:dyDescent="0.15">
      <c r="O980" s="11"/>
    </row>
    <row r="981" spans="15:15" x14ac:dyDescent="0.15">
      <c r="O981" s="11"/>
    </row>
    <row r="982" spans="15:15" x14ac:dyDescent="0.15">
      <c r="O982" s="11"/>
    </row>
    <row r="983" spans="15:15" x14ac:dyDescent="0.15">
      <c r="O983" s="11"/>
    </row>
    <row r="984" spans="15:15" x14ac:dyDescent="0.15">
      <c r="O984" s="11"/>
    </row>
    <row r="985" spans="15:15" x14ac:dyDescent="0.15">
      <c r="O985" s="11"/>
    </row>
    <row r="986" spans="15:15" x14ac:dyDescent="0.15">
      <c r="O986" s="11"/>
    </row>
    <row r="987" spans="15:15" x14ac:dyDescent="0.15">
      <c r="O987" s="11"/>
    </row>
    <row r="988" spans="15:15" x14ac:dyDescent="0.15">
      <c r="O988" s="11"/>
    </row>
    <row r="989" spans="15:15" x14ac:dyDescent="0.15">
      <c r="O989" s="11"/>
    </row>
    <row r="990" spans="15:15" x14ac:dyDescent="0.15">
      <c r="O990" s="11"/>
    </row>
    <row r="991" spans="15:15" x14ac:dyDescent="0.15">
      <c r="O991" s="11"/>
    </row>
    <row r="992" spans="15:15" x14ac:dyDescent="0.15">
      <c r="O992" s="11"/>
    </row>
    <row r="993" spans="15:15" x14ac:dyDescent="0.15">
      <c r="O993" s="11"/>
    </row>
    <row r="994" spans="15:15" x14ac:dyDescent="0.15">
      <c r="O994" s="11"/>
    </row>
    <row r="995" spans="15:15" x14ac:dyDescent="0.15">
      <c r="O995" s="11"/>
    </row>
    <row r="996" spans="15:15" x14ac:dyDescent="0.15">
      <c r="O996" s="11"/>
    </row>
    <row r="997" spans="15:15" x14ac:dyDescent="0.15">
      <c r="O997" s="11"/>
    </row>
    <row r="998" spans="15:15" x14ac:dyDescent="0.15">
      <c r="O998" s="11"/>
    </row>
    <row r="999" spans="15:15" x14ac:dyDescent="0.15">
      <c r="O999" s="11"/>
    </row>
    <row r="1000" spans="15:15" x14ac:dyDescent="0.15">
      <c r="O1000" s="11"/>
    </row>
    <row r="1001" spans="15:15" x14ac:dyDescent="0.15">
      <c r="O1001" s="11"/>
    </row>
    <row r="1002" spans="15:15" x14ac:dyDescent="0.15">
      <c r="O1002" s="11"/>
    </row>
    <row r="1003" spans="15:15" x14ac:dyDescent="0.15">
      <c r="O1003" s="11"/>
    </row>
    <row r="1004" spans="15:15" x14ac:dyDescent="0.15">
      <c r="O1004" s="11"/>
    </row>
    <row r="1005" spans="15:15" x14ac:dyDescent="0.15">
      <c r="O1005" s="11"/>
    </row>
    <row r="1006" spans="15:15" x14ac:dyDescent="0.15">
      <c r="O1006" s="11"/>
    </row>
    <row r="1007" spans="15:15" x14ac:dyDescent="0.15">
      <c r="O1007" s="11"/>
    </row>
    <row r="1008" spans="15:15" x14ac:dyDescent="0.15">
      <c r="O1008" s="11"/>
    </row>
    <row r="1009" spans="15:15" x14ac:dyDescent="0.15">
      <c r="O1009" s="11"/>
    </row>
    <row r="1010" spans="15:15" x14ac:dyDescent="0.15">
      <c r="O1010" s="11"/>
    </row>
    <row r="1011" spans="15:15" x14ac:dyDescent="0.15">
      <c r="O1011" s="11"/>
    </row>
    <row r="1012" spans="15:15" x14ac:dyDescent="0.15">
      <c r="O1012" s="11"/>
    </row>
    <row r="1013" spans="15:15" x14ac:dyDescent="0.15">
      <c r="O1013" s="11"/>
    </row>
    <row r="1014" spans="15:15" x14ac:dyDescent="0.15">
      <c r="O1014" s="11"/>
    </row>
    <row r="1015" spans="15:15" x14ac:dyDescent="0.15">
      <c r="O1015" s="11"/>
    </row>
    <row r="1016" spans="15:15" x14ac:dyDescent="0.15">
      <c r="O1016" s="11"/>
    </row>
    <row r="1017" spans="15:15" x14ac:dyDescent="0.15">
      <c r="O1017" s="11"/>
    </row>
    <row r="1018" spans="15:15" x14ac:dyDescent="0.15">
      <c r="O1018" s="11"/>
    </row>
    <row r="1019" spans="15:15" x14ac:dyDescent="0.15">
      <c r="O1019" s="11"/>
    </row>
    <row r="1020" spans="15:15" x14ac:dyDescent="0.15">
      <c r="O1020" s="11"/>
    </row>
    <row r="1021" spans="15:15" x14ac:dyDescent="0.15">
      <c r="O1021" s="11"/>
    </row>
    <row r="1022" spans="15:15" x14ac:dyDescent="0.15">
      <c r="O1022" s="11"/>
    </row>
    <row r="1023" spans="15:15" x14ac:dyDescent="0.15">
      <c r="O1023" s="11"/>
    </row>
    <row r="1024" spans="15:15" x14ac:dyDescent="0.15">
      <c r="O1024" s="11"/>
    </row>
    <row r="1025" spans="15:15" x14ac:dyDescent="0.15">
      <c r="O1025" s="11"/>
    </row>
    <row r="1026" spans="15:15" x14ac:dyDescent="0.15">
      <c r="O1026" s="11"/>
    </row>
    <row r="1027" spans="15:15" x14ac:dyDescent="0.15">
      <c r="O1027" s="11"/>
    </row>
    <row r="1028" spans="15:15" x14ac:dyDescent="0.15">
      <c r="O1028" s="11"/>
    </row>
    <row r="1029" spans="15:15" x14ac:dyDescent="0.15">
      <c r="O1029" s="11"/>
    </row>
    <row r="1030" spans="15:15" x14ac:dyDescent="0.15">
      <c r="O1030" s="11"/>
    </row>
    <row r="1031" spans="15:15" x14ac:dyDescent="0.15">
      <c r="O1031" s="11"/>
    </row>
    <row r="1032" spans="15:15" x14ac:dyDescent="0.15">
      <c r="O1032" s="11"/>
    </row>
    <row r="1033" spans="15:15" x14ac:dyDescent="0.15">
      <c r="O1033" s="11"/>
    </row>
    <row r="1034" spans="15:15" x14ac:dyDescent="0.15">
      <c r="O1034" s="11"/>
    </row>
    <row r="1035" spans="15:15" x14ac:dyDescent="0.15">
      <c r="O1035" s="11"/>
    </row>
    <row r="1036" spans="15:15" x14ac:dyDescent="0.15">
      <c r="O1036" s="11"/>
    </row>
    <row r="1037" spans="15:15" x14ac:dyDescent="0.15">
      <c r="O1037" s="11"/>
    </row>
    <row r="1038" spans="15:15" x14ac:dyDescent="0.15">
      <c r="O1038" s="11"/>
    </row>
    <row r="1039" spans="15:15" x14ac:dyDescent="0.15">
      <c r="O1039" s="11"/>
    </row>
    <row r="1040" spans="15:15" x14ac:dyDescent="0.15">
      <c r="O1040" s="11"/>
    </row>
    <row r="1041" spans="15:15" x14ac:dyDescent="0.15">
      <c r="O1041" s="11"/>
    </row>
    <row r="1042" spans="15:15" x14ac:dyDescent="0.15">
      <c r="O1042" s="11"/>
    </row>
    <row r="1043" spans="15:15" x14ac:dyDescent="0.15">
      <c r="O1043" s="11"/>
    </row>
    <row r="1044" spans="15:15" x14ac:dyDescent="0.15">
      <c r="O1044" s="11"/>
    </row>
    <row r="1045" spans="15:15" x14ac:dyDescent="0.15">
      <c r="O1045" s="11"/>
    </row>
    <row r="1046" spans="15:15" x14ac:dyDescent="0.15">
      <c r="O1046" s="11"/>
    </row>
    <row r="1047" spans="15:15" x14ac:dyDescent="0.15">
      <c r="O1047" s="11"/>
    </row>
    <row r="1048" spans="15:15" x14ac:dyDescent="0.15">
      <c r="O1048" s="11"/>
    </row>
    <row r="1049" spans="15:15" x14ac:dyDescent="0.15">
      <c r="O1049" s="11"/>
    </row>
    <row r="1050" spans="15:15" x14ac:dyDescent="0.15">
      <c r="O1050" s="11"/>
    </row>
    <row r="1051" spans="15:15" x14ac:dyDescent="0.15">
      <c r="O1051" s="11"/>
    </row>
    <row r="1052" spans="15:15" x14ac:dyDescent="0.15">
      <c r="O1052" s="11"/>
    </row>
    <row r="1053" spans="15:15" x14ac:dyDescent="0.15">
      <c r="O1053" s="11"/>
    </row>
    <row r="1054" spans="15:15" x14ac:dyDescent="0.15">
      <c r="O1054" s="11"/>
    </row>
    <row r="1055" spans="15:15" x14ac:dyDescent="0.15">
      <c r="O1055" s="11"/>
    </row>
    <row r="1056" spans="15:15" x14ac:dyDescent="0.15">
      <c r="O1056" s="11"/>
    </row>
    <row r="1057" spans="15:15" x14ac:dyDescent="0.15">
      <c r="O1057" s="11"/>
    </row>
    <row r="1058" spans="15:15" x14ac:dyDescent="0.15">
      <c r="O1058" s="11"/>
    </row>
    <row r="1059" spans="15:15" x14ac:dyDescent="0.15">
      <c r="O1059" s="11"/>
    </row>
    <row r="1060" spans="15:15" x14ac:dyDescent="0.15">
      <c r="O1060" s="11"/>
    </row>
    <row r="1061" spans="15:15" x14ac:dyDescent="0.15">
      <c r="O1061" s="11"/>
    </row>
    <row r="1062" spans="15:15" x14ac:dyDescent="0.15">
      <c r="O1062" s="11"/>
    </row>
    <row r="1063" spans="15:15" x14ac:dyDescent="0.15">
      <c r="O1063" s="11"/>
    </row>
    <row r="1064" spans="15:15" x14ac:dyDescent="0.15">
      <c r="O1064" s="11"/>
    </row>
    <row r="1065" spans="15:15" x14ac:dyDescent="0.15">
      <c r="O1065" s="11"/>
    </row>
    <row r="1066" spans="15:15" x14ac:dyDescent="0.15">
      <c r="O1066" s="11"/>
    </row>
    <row r="1067" spans="15:15" x14ac:dyDescent="0.15">
      <c r="O1067" s="11"/>
    </row>
    <row r="1068" spans="15:15" x14ac:dyDescent="0.15">
      <c r="O1068" s="11"/>
    </row>
    <row r="1069" spans="15:15" x14ac:dyDescent="0.15">
      <c r="O1069" s="11"/>
    </row>
    <row r="1070" spans="15:15" x14ac:dyDescent="0.15">
      <c r="O1070" s="11"/>
    </row>
    <row r="1071" spans="15:15" x14ac:dyDescent="0.15">
      <c r="O1071" s="11"/>
    </row>
    <row r="1072" spans="15:15" x14ac:dyDescent="0.15">
      <c r="O1072" s="11"/>
    </row>
    <row r="1073" spans="15:15" x14ac:dyDescent="0.15">
      <c r="O1073" s="11"/>
    </row>
    <row r="1074" spans="15:15" x14ac:dyDescent="0.15">
      <c r="O1074" s="11"/>
    </row>
    <row r="1075" spans="15:15" x14ac:dyDescent="0.15">
      <c r="O1075" s="11"/>
    </row>
    <row r="1076" spans="15:15" x14ac:dyDescent="0.15">
      <c r="O1076" s="11"/>
    </row>
    <row r="1077" spans="15:15" x14ac:dyDescent="0.15">
      <c r="O1077" s="11"/>
    </row>
    <row r="1078" spans="15:15" x14ac:dyDescent="0.15">
      <c r="O1078" s="11"/>
    </row>
    <row r="1079" spans="15:15" x14ac:dyDescent="0.15">
      <c r="O1079" s="11"/>
    </row>
    <row r="1080" spans="15:15" x14ac:dyDescent="0.15">
      <c r="O1080" s="11"/>
    </row>
    <row r="1081" spans="15:15" x14ac:dyDescent="0.15">
      <c r="O1081" s="11"/>
    </row>
    <row r="1082" spans="15:15" x14ac:dyDescent="0.15">
      <c r="O1082" s="11"/>
    </row>
    <row r="1083" spans="15:15" x14ac:dyDescent="0.15">
      <c r="O1083" s="11"/>
    </row>
    <row r="1084" spans="15:15" x14ac:dyDescent="0.15">
      <c r="O1084" s="11"/>
    </row>
    <row r="1085" spans="15:15" x14ac:dyDescent="0.15">
      <c r="O1085" s="11"/>
    </row>
    <row r="1086" spans="15:15" x14ac:dyDescent="0.15">
      <c r="O1086" s="11"/>
    </row>
    <row r="1087" spans="15:15" x14ac:dyDescent="0.15">
      <c r="O1087" s="11"/>
    </row>
    <row r="1088" spans="15:15" x14ac:dyDescent="0.15">
      <c r="O1088" s="11"/>
    </row>
    <row r="1089" spans="15:15" x14ac:dyDescent="0.15">
      <c r="O1089" s="11"/>
    </row>
    <row r="1090" spans="15:15" x14ac:dyDescent="0.15">
      <c r="O1090" s="11"/>
    </row>
    <row r="1091" spans="15:15" x14ac:dyDescent="0.15">
      <c r="O1091" s="11"/>
    </row>
    <row r="1092" spans="15:15" x14ac:dyDescent="0.15">
      <c r="O1092" s="11"/>
    </row>
    <row r="1093" spans="15:15" x14ac:dyDescent="0.15">
      <c r="O1093" s="11"/>
    </row>
    <row r="1094" spans="15:15" x14ac:dyDescent="0.15">
      <c r="O1094" s="11"/>
    </row>
    <row r="1095" spans="15:15" x14ac:dyDescent="0.15">
      <c r="O1095" s="11"/>
    </row>
    <row r="1096" spans="15:15" x14ac:dyDescent="0.15">
      <c r="O1096" s="11"/>
    </row>
    <row r="1097" spans="15:15" x14ac:dyDescent="0.15">
      <c r="O1097" s="11"/>
    </row>
    <row r="1098" spans="15:15" x14ac:dyDescent="0.15">
      <c r="O1098" s="11"/>
    </row>
    <row r="1099" spans="15:15" x14ac:dyDescent="0.15">
      <c r="O1099" s="11"/>
    </row>
    <row r="1100" spans="15:15" x14ac:dyDescent="0.15">
      <c r="O1100" s="11"/>
    </row>
    <row r="1101" spans="15:15" x14ac:dyDescent="0.15">
      <c r="O1101" s="11"/>
    </row>
    <row r="1102" spans="15:15" x14ac:dyDescent="0.15">
      <c r="O1102" s="11"/>
    </row>
    <row r="1103" spans="15:15" x14ac:dyDescent="0.15">
      <c r="O1103" s="11"/>
    </row>
    <row r="1104" spans="15:15" x14ac:dyDescent="0.15">
      <c r="O1104" s="11"/>
    </row>
    <row r="1105" spans="15:15" x14ac:dyDescent="0.15">
      <c r="O1105" s="11"/>
    </row>
    <row r="1106" spans="15:15" x14ac:dyDescent="0.15">
      <c r="O1106" s="11"/>
    </row>
    <row r="1107" spans="15:15" x14ac:dyDescent="0.15">
      <c r="O1107" s="11"/>
    </row>
    <row r="1108" spans="15:15" x14ac:dyDescent="0.15">
      <c r="O1108" s="11"/>
    </row>
    <row r="1109" spans="15:15" x14ac:dyDescent="0.15">
      <c r="O1109" s="11"/>
    </row>
    <row r="1110" spans="15:15" x14ac:dyDescent="0.15">
      <c r="O1110" s="11"/>
    </row>
    <row r="1111" spans="15:15" x14ac:dyDescent="0.15">
      <c r="O1111" s="11"/>
    </row>
  </sheetData>
  <mergeCells count="2">
    <mergeCell ref="E12:E14"/>
    <mergeCell ref="E17:E19"/>
  </mergeCells>
  <conditionalFormatting sqref="O56 O71">
    <cfRule type="cellIs" dxfId="1" priority="1" operator="greaterThan">
      <formula>0.0000000001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CE92C-65B1-1648-A5FE-C863E74299E7}">
  <sheetPr>
    <outlinePr summaryBelow="0" summaryRight="0"/>
  </sheetPr>
  <dimension ref="A1:BD1111"/>
  <sheetViews>
    <sheetView topLeftCell="A38" zoomScale="84" zoomScaleNormal="84" workbookViewId="0">
      <selection activeCell="E57" sqref="E57"/>
    </sheetView>
  </sheetViews>
  <sheetFormatPr baseColWidth="10" defaultColWidth="12.6640625" defaultRowHeight="15.75" customHeight="1" x14ac:dyDescent="0.15"/>
  <cols>
    <col min="1" max="1" width="50.83203125" style="10" customWidth="1"/>
    <col min="2" max="2" width="9.5" style="10" customWidth="1"/>
    <col min="3" max="3" width="17.33203125" style="10" customWidth="1"/>
    <col min="4" max="4" width="15.1640625" style="94" customWidth="1"/>
    <col min="5" max="5" width="12.6640625" style="10"/>
    <col min="6" max="6" width="13.6640625" style="94" customWidth="1"/>
    <col min="7" max="7" width="12.6640625" style="10"/>
    <col min="8" max="8" width="15.33203125" style="94" customWidth="1"/>
    <col min="9" max="9" width="12.6640625" style="10"/>
    <col min="10" max="10" width="12" style="10" customWidth="1"/>
    <col min="11" max="21" width="12.6640625" style="10"/>
    <col min="22" max="22" width="18.83203125" style="10" customWidth="1"/>
    <col min="23" max="23" width="12.6640625" style="10" customWidth="1"/>
    <col min="24" max="24" width="7.6640625" style="10" customWidth="1"/>
    <col min="25" max="28" width="6.33203125" style="10" bestFit="1" customWidth="1"/>
    <col min="29" max="29" width="12.6640625" style="10"/>
    <col min="30" max="30" width="59.33203125" style="10" customWidth="1"/>
    <col min="31" max="31" width="12.6640625" style="10"/>
    <col min="32" max="32" width="17" style="10" customWidth="1"/>
    <col min="33" max="36" width="12.6640625" style="10"/>
    <col min="37" max="38" width="17" style="10" customWidth="1"/>
    <col min="39" max="39" width="19.83203125" style="10" customWidth="1"/>
    <col min="40" max="40" width="8.5" style="10" customWidth="1"/>
    <col min="41" max="51" width="12.6640625" style="10"/>
    <col min="52" max="52" width="14.5" style="10" customWidth="1"/>
    <col min="53" max="16384" width="12.6640625" style="10"/>
  </cols>
  <sheetData>
    <row r="1" spans="1:56" ht="13" x14ac:dyDescent="0.15">
      <c r="A1" s="9" t="s">
        <v>0</v>
      </c>
      <c r="C1" s="11"/>
      <c r="D1" s="88"/>
      <c r="E1" s="11"/>
      <c r="F1" s="88"/>
      <c r="G1" s="11"/>
      <c r="H1" s="88"/>
      <c r="I1" s="11"/>
      <c r="J1" s="11"/>
      <c r="K1" s="11"/>
      <c r="L1" s="11"/>
      <c r="AT1" s="12"/>
      <c r="AU1" s="12"/>
      <c r="AV1" s="12"/>
      <c r="AW1" s="12"/>
      <c r="AX1" s="12"/>
      <c r="AZ1" s="12"/>
      <c r="BA1" s="12"/>
      <c r="BB1" s="12"/>
      <c r="BC1" s="12"/>
      <c r="BD1" s="12"/>
    </row>
    <row r="2" spans="1:56" ht="13" customHeight="1" x14ac:dyDescent="0.15">
      <c r="A2" s="13" t="s">
        <v>1</v>
      </c>
      <c r="B2" s="12"/>
      <c r="C2" s="11"/>
      <c r="D2" s="88"/>
      <c r="E2" s="11"/>
      <c r="F2" s="88"/>
      <c r="G2" s="11"/>
      <c r="H2" s="88"/>
      <c r="I2" s="11"/>
      <c r="J2" s="11"/>
      <c r="K2" s="11"/>
      <c r="L2" s="11"/>
      <c r="AT2" s="12"/>
      <c r="AU2" s="12"/>
      <c r="AV2" s="12"/>
      <c r="AW2" s="12"/>
      <c r="AX2" s="12"/>
      <c r="AZ2" s="12"/>
      <c r="BA2" s="12"/>
      <c r="BB2" s="12"/>
      <c r="BC2" s="12"/>
      <c r="BD2" s="12"/>
    </row>
    <row r="3" spans="1:56" ht="23" customHeight="1" x14ac:dyDescent="0.15">
      <c r="A3" s="13"/>
      <c r="B3" s="12"/>
      <c r="C3" s="11"/>
      <c r="D3" s="88"/>
      <c r="E3" s="11"/>
      <c r="F3" s="88"/>
      <c r="G3" s="11"/>
      <c r="H3" s="88"/>
      <c r="I3" s="11"/>
      <c r="J3" s="11"/>
      <c r="K3" s="11"/>
      <c r="L3" s="11"/>
      <c r="AT3" s="12"/>
      <c r="AU3" s="12"/>
      <c r="AV3" s="12"/>
      <c r="AW3" s="12"/>
      <c r="AX3" s="12"/>
      <c r="AZ3" s="12"/>
      <c r="BA3" s="12"/>
      <c r="BB3" s="12"/>
      <c r="BC3" s="12"/>
      <c r="BD3" s="12"/>
    </row>
    <row r="4" spans="1:56" ht="12" x14ac:dyDescent="0.15">
      <c r="A4" s="13"/>
      <c r="B4" s="12"/>
      <c r="C4" s="11"/>
      <c r="D4" s="88"/>
      <c r="E4" s="11"/>
      <c r="F4" s="88"/>
      <c r="G4" s="11"/>
      <c r="H4" s="88"/>
      <c r="I4" s="11"/>
      <c r="J4" s="11"/>
      <c r="K4" s="11"/>
      <c r="L4" s="11"/>
      <c r="AT4" s="12"/>
      <c r="AU4" s="12"/>
      <c r="AV4" s="12"/>
      <c r="AW4" s="12"/>
      <c r="AX4" s="12"/>
      <c r="AZ4" s="12"/>
      <c r="BA4" s="12"/>
      <c r="BB4" s="12"/>
      <c r="BC4" s="12"/>
      <c r="BD4" s="12"/>
    </row>
    <row r="5" spans="1:56" ht="12" x14ac:dyDescent="0.15">
      <c r="A5" s="13"/>
      <c r="B5" s="12"/>
      <c r="C5" s="11"/>
      <c r="D5" s="88"/>
      <c r="E5" s="11"/>
      <c r="F5" s="88"/>
      <c r="G5" s="11"/>
      <c r="H5" s="88"/>
      <c r="I5" s="11"/>
      <c r="J5" s="11"/>
      <c r="K5" s="11"/>
      <c r="L5" s="11"/>
      <c r="AT5" s="12"/>
      <c r="AU5" s="12"/>
      <c r="AV5" s="12"/>
      <c r="AW5" s="12"/>
      <c r="AX5" s="12"/>
      <c r="AZ5" s="12"/>
      <c r="BA5" s="12"/>
      <c r="BB5" s="12"/>
      <c r="BC5" s="12"/>
      <c r="BD5" s="12"/>
    </row>
    <row r="6" spans="1:56" ht="12" x14ac:dyDescent="0.15">
      <c r="A6" s="13"/>
      <c r="B6" s="12"/>
      <c r="C6" s="11"/>
      <c r="D6" s="88"/>
      <c r="E6" s="11"/>
      <c r="F6" s="88"/>
      <c r="G6" s="11"/>
      <c r="H6" s="88"/>
      <c r="I6" s="11"/>
      <c r="J6" s="11"/>
      <c r="K6" s="11"/>
      <c r="L6" s="11"/>
      <c r="V6" s="238" t="s">
        <v>135</v>
      </c>
      <c r="W6" s="238"/>
      <c r="X6" s="72">
        <f>E101</f>
        <v>0.125</v>
      </c>
      <c r="Y6" s="72">
        <f>G101</f>
        <v>0.40400000000000003</v>
      </c>
      <c r="AT6" s="12"/>
      <c r="AU6" s="12"/>
      <c r="AV6" s="12"/>
      <c r="AW6" s="12"/>
      <c r="AX6" s="12"/>
      <c r="AZ6" s="12"/>
      <c r="BA6" s="12"/>
      <c r="BB6" s="12"/>
      <c r="BC6" s="12"/>
      <c r="BD6" s="12"/>
    </row>
    <row r="7" spans="1:56" ht="12" x14ac:dyDescent="0.15">
      <c r="A7" s="13"/>
      <c r="B7" s="12"/>
      <c r="C7" s="11"/>
      <c r="D7" s="88"/>
      <c r="E7" s="11"/>
      <c r="F7" s="88"/>
      <c r="G7" s="11"/>
      <c r="H7" s="88"/>
      <c r="I7" s="11"/>
      <c r="J7" s="11"/>
      <c r="K7" s="11"/>
      <c r="L7" s="11"/>
      <c r="V7" s="238" t="s">
        <v>134</v>
      </c>
      <c r="W7" s="238"/>
      <c r="X7" s="73">
        <v>30</v>
      </c>
      <c r="Y7" s="73">
        <v>30</v>
      </c>
      <c r="AT7" s="12"/>
      <c r="AU7" s="12"/>
      <c r="AV7" s="12"/>
      <c r="AW7" s="12"/>
      <c r="AX7" s="12"/>
      <c r="AZ7" s="12"/>
      <c r="BA7" s="12"/>
      <c r="BB7" s="12"/>
      <c r="BC7" s="12"/>
      <c r="BD7" s="12"/>
    </row>
    <row r="8" spans="1:56" ht="12" x14ac:dyDescent="0.15">
      <c r="A8" s="13"/>
      <c r="B8" s="12"/>
      <c r="C8" s="11"/>
      <c r="D8" s="88"/>
      <c r="E8" s="11"/>
      <c r="F8" s="88"/>
      <c r="G8" s="11"/>
      <c r="H8" s="88"/>
      <c r="I8" s="11"/>
      <c r="J8" s="11"/>
      <c r="K8" s="11"/>
      <c r="L8" s="11"/>
      <c r="V8" s="257" t="s">
        <v>136</v>
      </c>
      <c r="W8" s="257"/>
      <c r="X8" s="73">
        <v>3</v>
      </c>
      <c r="Y8" s="73">
        <v>2</v>
      </c>
      <c r="AT8" s="12"/>
      <c r="AU8" s="12"/>
      <c r="AV8" s="12"/>
      <c r="AW8" s="12"/>
      <c r="AX8" s="12"/>
      <c r="AZ8" s="12"/>
      <c r="BA8" s="12"/>
      <c r="BB8" s="12"/>
      <c r="BC8" s="12"/>
      <c r="BD8" s="12"/>
    </row>
    <row r="9" spans="1:56" ht="12" x14ac:dyDescent="0.15">
      <c r="A9" s="13"/>
      <c r="B9" s="12"/>
      <c r="C9" s="11"/>
      <c r="D9" s="88"/>
      <c r="E9" s="11"/>
      <c r="F9" s="88"/>
      <c r="G9" s="11"/>
      <c r="H9" s="88"/>
      <c r="I9" s="11"/>
      <c r="J9" s="11"/>
      <c r="K9" s="11"/>
      <c r="L9" s="11"/>
      <c r="V9" s="257" t="s">
        <v>138</v>
      </c>
      <c r="W9" s="257"/>
      <c r="X9" s="75">
        <f>E127</f>
        <v>251856.16928060984</v>
      </c>
      <c r="Y9" s="75">
        <f t="shared" ref="Y9:Y10" si="0">G127</f>
        <v>20130.830362259974</v>
      </c>
      <c r="AT9" s="12"/>
      <c r="AU9" s="12"/>
      <c r="AV9" s="12"/>
      <c r="AW9" s="12"/>
      <c r="AX9" s="12"/>
      <c r="AZ9" s="12"/>
      <c r="BA9" s="12"/>
      <c r="BB9" s="12"/>
      <c r="BC9" s="12"/>
      <c r="BD9" s="12"/>
    </row>
    <row r="10" spans="1:56" ht="12" x14ac:dyDescent="0.15">
      <c r="A10" s="13"/>
      <c r="B10" s="12"/>
      <c r="C10" s="11"/>
      <c r="D10" s="88"/>
      <c r="E10" s="11"/>
      <c r="F10" s="88"/>
      <c r="G10" s="11"/>
      <c r="H10" s="88"/>
      <c r="I10" s="11"/>
      <c r="J10" s="11"/>
      <c r="K10" s="11"/>
      <c r="L10" s="11"/>
      <c r="V10" s="257" t="s">
        <v>139</v>
      </c>
      <c r="W10" s="257"/>
      <c r="X10" s="75">
        <f t="shared" ref="X10" si="1">E128</f>
        <v>114480.07694573177</v>
      </c>
      <c r="Y10" s="75">
        <f t="shared" si="0"/>
        <v>542.19036442353513</v>
      </c>
      <c r="AT10" s="12"/>
      <c r="AU10" s="12"/>
      <c r="AV10" s="12"/>
      <c r="AW10" s="12"/>
      <c r="AX10" s="12"/>
      <c r="AZ10" s="12"/>
      <c r="BA10" s="12"/>
      <c r="BB10" s="12"/>
      <c r="BC10" s="12"/>
      <c r="BD10" s="12"/>
    </row>
    <row r="11" spans="1:56" ht="12" x14ac:dyDescent="0.15">
      <c r="A11" s="13"/>
      <c r="B11" s="12"/>
      <c r="C11" s="11"/>
      <c r="D11" s="88"/>
      <c r="E11" s="11"/>
      <c r="F11" s="88"/>
      <c r="G11" s="11"/>
      <c r="H11" s="88"/>
      <c r="I11" s="11"/>
      <c r="J11" s="11"/>
      <c r="K11" s="11"/>
      <c r="L11" s="11"/>
      <c r="V11" s="257" t="s">
        <v>132</v>
      </c>
      <c r="W11" s="257"/>
      <c r="X11" s="73">
        <v>10</v>
      </c>
      <c r="Y11" s="73">
        <v>5</v>
      </c>
      <c r="AT11" s="12"/>
      <c r="AU11" s="12"/>
      <c r="AV11" s="12"/>
      <c r="AW11" s="12"/>
      <c r="AX11" s="12"/>
      <c r="AZ11" s="12"/>
      <c r="BA11" s="12"/>
      <c r="BB11" s="12"/>
      <c r="BC11" s="12"/>
      <c r="BD11" s="12"/>
    </row>
    <row r="12" spans="1:56" ht="12" x14ac:dyDescent="0.15">
      <c r="A12" s="13"/>
      <c r="B12" s="12"/>
      <c r="C12" s="11"/>
      <c r="D12" s="88"/>
      <c r="E12" s="11"/>
      <c r="F12" s="88"/>
      <c r="G12" s="11"/>
      <c r="H12" s="88"/>
      <c r="I12" s="11"/>
      <c r="J12" s="11"/>
      <c r="K12" s="11"/>
      <c r="L12" s="11"/>
      <c r="V12" s="238" t="s">
        <v>133</v>
      </c>
      <c r="W12" s="238"/>
      <c r="X12" s="72">
        <f>E90*E91</f>
        <v>0.10773112467306016</v>
      </c>
      <c r="Y12" s="72">
        <f>G90*G91</f>
        <v>0.37524324324324321</v>
      </c>
      <c r="AT12" s="12"/>
      <c r="AU12" s="12"/>
      <c r="AV12" s="12"/>
      <c r="AW12" s="12"/>
      <c r="AX12" s="12"/>
      <c r="AZ12" s="12"/>
      <c r="BA12" s="12"/>
      <c r="BB12" s="12"/>
      <c r="BC12" s="12"/>
      <c r="BD12" s="12"/>
    </row>
    <row r="13" spans="1:56" ht="12" x14ac:dyDescent="0.15">
      <c r="A13" s="13"/>
      <c r="B13" s="12"/>
      <c r="C13" s="11"/>
      <c r="D13" s="88"/>
      <c r="E13" s="11"/>
      <c r="F13" s="88"/>
      <c r="G13" s="11"/>
      <c r="H13" s="88"/>
      <c r="I13" s="11"/>
      <c r="J13" s="11"/>
      <c r="K13" s="11"/>
      <c r="L13" s="11"/>
      <c r="V13" s="238" t="s">
        <v>137</v>
      </c>
      <c r="W13" s="238"/>
      <c r="X13" s="74">
        <f>E42</f>
        <v>1</v>
      </c>
      <c r="Y13" s="74">
        <f>G42</f>
        <v>0.1</v>
      </c>
      <c r="AT13" s="12"/>
      <c r="AU13" s="12"/>
      <c r="AV13" s="12"/>
      <c r="AW13" s="12"/>
      <c r="AX13" s="12"/>
      <c r="AZ13" s="12"/>
      <c r="BA13" s="12"/>
      <c r="BB13" s="12"/>
      <c r="BC13" s="12"/>
      <c r="BD13" s="12"/>
    </row>
    <row r="14" spans="1:56" ht="12" x14ac:dyDescent="0.15">
      <c r="A14" s="13"/>
      <c r="B14" s="12"/>
      <c r="C14" s="11"/>
      <c r="D14" s="88"/>
      <c r="E14" s="11"/>
      <c r="F14" s="88"/>
      <c r="G14" s="11"/>
      <c r="H14" s="88"/>
      <c r="I14" s="11"/>
      <c r="J14" s="11"/>
      <c r="K14" s="11"/>
      <c r="L14" s="11"/>
      <c r="AT14" s="12"/>
      <c r="AU14" s="12"/>
      <c r="AV14" s="12"/>
      <c r="AW14" s="12"/>
      <c r="AX14" s="12"/>
      <c r="AZ14" s="12"/>
      <c r="BA14" s="12"/>
      <c r="BB14" s="12"/>
      <c r="BC14" s="12"/>
      <c r="BD14" s="12"/>
    </row>
    <row r="15" spans="1:56" ht="12" x14ac:dyDescent="0.15">
      <c r="C15" s="11"/>
      <c r="D15" s="88"/>
      <c r="E15" s="11"/>
      <c r="F15" s="88"/>
      <c r="G15" s="11"/>
      <c r="H15" s="88"/>
      <c r="I15" s="11"/>
      <c r="J15" s="11"/>
      <c r="K15" s="11"/>
      <c r="L15" s="11"/>
      <c r="AT15" s="11"/>
      <c r="AU15" s="11"/>
      <c r="AV15" s="11"/>
      <c r="AW15" s="11"/>
      <c r="AX15" s="11"/>
      <c r="AZ15" s="11"/>
      <c r="BA15" s="11"/>
      <c r="BB15" s="11"/>
      <c r="BC15" s="11"/>
      <c r="BD15" s="11"/>
    </row>
    <row r="16" spans="1:56" ht="12" x14ac:dyDescent="0.15">
      <c r="C16" s="11"/>
      <c r="D16" s="88"/>
      <c r="E16" s="11"/>
      <c r="F16" s="88"/>
      <c r="G16" s="11"/>
      <c r="H16" s="88"/>
      <c r="I16" s="11"/>
      <c r="J16" s="11"/>
      <c r="K16" s="11"/>
      <c r="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Z16" s="11"/>
      <c r="BA16" s="11"/>
      <c r="BB16" s="11"/>
      <c r="BC16" s="11"/>
      <c r="BD16" s="11"/>
    </row>
    <row r="17" spans="1:56" ht="13" x14ac:dyDescent="0.15">
      <c r="C17" s="11"/>
      <c r="D17" s="88"/>
      <c r="E17" s="11"/>
      <c r="F17" s="88"/>
      <c r="G17" s="11"/>
      <c r="H17" s="88"/>
      <c r="I17" s="11"/>
      <c r="J17" s="11"/>
      <c r="K17" s="11"/>
      <c r="L17" s="11"/>
      <c r="AD17" s="70" t="s">
        <v>198</v>
      </c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Z17" s="11"/>
      <c r="BA17" s="11"/>
      <c r="BB17" s="11"/>
      <c r="BC17" s="11"/>
      <c r="BD17" s="11"/>
    </row>
    <row r="18" spans="1:56" ht="12" x14ac:dyDescent="0.15">
      <c r="A18" s="9"/>
      <c r="C18" s="11"/>
      <c r="D18" s="88"/>
      <c r="E18" s="11"/>
      <c r="F18" s="88"/>
      <c r="G18" s="11"/>
      <c r="H18" s="88"/>
      <c r="I18" s="11"/>
      <c r="J18" s="11"/>
      <c r="K18" s="11"/>
      <c r="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Z18" s="11"/>
      <c r="BA18" s="11"/>
      <c r="BB18" s="11"/>
      <c r="BC18" s="11"/>
      <c r="BD18" s="11"/>
    </row>
    <row r="19" spans="1:56" ht="13" x14ac:dyDescent="0.15">
      <c r="A19" s="9" t="s">
        <v>2</v>
      </c>
      <c r="C19" s="11"/>
      <c r="D19" s="88"/>
      <c r="E19" s="11"/>
      <c r="F19" s="88"/>
      <c r="G19" s="11"/>
      <c r="H19" s="88"/>
      <c r="I19" s="11"/>
      <c r="J19" s="11"/>
      <c r="K19" s="11"/>
      <c r="L19" s="11"/>
      <c r="AD19" s="144" t="s">
        <v>196</v>
      </c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Z19" s="11"/>
      <c r="BA19" s="11"/>
      <c r="BB19" s="11"/>
      <c r="BC19" s="11"/>
      <c r="BD19" s="11"/>
    </row>
    <row r="20" spans="1:56" ht="13" x14ac:dyDescent="0.15">
      <c r="A20" s="6" t="s">
        <v>3</v>
      </c>
      <c r="B20" s="14" t="s">
        <v>4</v>
      </c>
      <c r="C20" s="15">
        <v>0.02</v>
      </c>
      <c r="D20" s="89"/>
      <c r="E20" s="11"/>
      <c r="F20" s="88"/>
      <c r="G20" s="11"/>
      <c r="H20" s="88"/>
      <c r="I20" s="11"/>
      <c r="J20" s="11"/>
      <c r="K20" s="11"/>
      <c r="L20" s="11"/>
      <c r="AD20" s="144" t="s">
        <v>197</v>
      </c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Z20" s="11"/>
      <c r="BA20" s="11"/>
      <c r="BB20" s="11"/>
      <c r="BC20" s="11"/>
      <c r="BD20" s="11"/>
    </row>
    <row r="21" spans="1:56" ht="26" x14ac:dyDescent="0.15">
      <c r="A21" s="13" t="s">
        <v>5</v>
      </c>
      <c r="B21" s="12" t="s">
        <v>6</v>
      </c>
      <c r="C21" s="16">
        <f>C20^0.5</f>
        <v>0.1414213562373095</v>
      </c>
      <c r="D21" s="90"/>
      <c r="E21" s="11"/>
      <c r="F21" s="88"/>
      <c r="G21" s="11"/>
      <c r="H21" s="88"/>
      <c r="I21" s="11"/>
      <c r="J21" s="11"/>
      <c r="K21" s="11"/>
      <c r="L21" s="11"/>
      <c r="AD21" s="73" t="s">
        <v>200</v>
      </c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Z21" s="11"/>
      <c r="BA21" s="11"/>
      <c r="BB21" s="11"/>
      <c r="BC21" s="11"/>
      <c r="BD21" s="11"/>
    </row>
    <row r="22" spans="1:56" ht="11" customHeight="1" x14ac:dyDescent="0.15">
      <c r="A22" s="13" t="s">
        <v>7</v>
      </c>
      <c r="B22" s="12" t="s">
        <v>8</v>
      </c>
      <c r="C22" s="16">
        <v>1E-4</v>
      </c>
      <c r="D22" s="90"/>
      <c r="E22" s="11"/>
      <c r="F22" s="88"/>
      <c r="G22" s="11"/>
      <c r="H22" s="88"/>
      <c r="I22" s="11"/>
      <c r="J22" s="11"/>
      <c r="K22" s="11"/>
      <c r="L22" s="11"/>
      <c r="AD22" s="73" t="s">
        <v>199</v>
      </c>
      <c r="AM22" s="11"/>
      <c r="AN22" s="11"/>
      <c r="AO22" s="11"/>
      <c r="AP22" s="11"/>
      <c r="AQ22" s="11"/>
      <c r="AR22" s="11"/>
      <c r="AS22" s="11"/>
      <c r="AT22" s="11"/>
      <c r="AU22" s="11"/>
      <c r="AV22" s="17"/>
      <c r="AW22" s="11"/>
      <c r="AX22" s="17"/>
      <c r="AZ22" s="11"/>
      <c r="BA22" s="17"/>
      <c r="BB22" s="17"/>
      <c r="BC22" s="11"/>
      <c r="BD22" s="11"/>
    </row>
    <row r="23" spans="1:56" ht="11" customHeight="1" x14ac:dyDescent="0.15">
      <c r="A23" s="13" t="s">
        <v>9</v>
      </c>
      <c r="B23" s="12" t="s">
        <v>10</v>
      </c>
      <c r="C23" s="16">
        <v>0.01</v>
      </c>
      <c r="D23" s="90"/>
      <c r="E23" s="11"/>
      <c r="F23" s="88"/>
      <c r="G23" s="11"/>
      <c r="H23" s="88"/>
      <c r="I23" s="11"/>
      <c r="J23" s="11"/>
      <c r="K23" s="11"/>
      <c r="L23" s="11"/>
      <c r="AD23" s="73" t="s">
        <v>201</v>
      </c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Z23" s="11"/>
      <c r="BA23" s="11"/>
      <c r="BB23" s="11"/>
      <c r="BC23" s="11"/>
      <c r="BD23" s="11"/>
    </row>
    <row r="24" spans="1:56" ht="39" x14ac:dyDescent="0.15">
      <c r="A24" s="13" t="s">
        <v>11</v>
      </c>
      <c r="B24" s="12" t="s">
        <v>10</v>
      </c>
      <c r="C24" s="16">
        <v>1</v>
      </c>
      <c r="D24" s="90"/>
      <c r="E24" s="11"/>
      <c r="F24" s="88"/>
      <c r="G24" s="11"/>
      <c r="H24" s="88"/>
      <c r="I24" s="11"/>
      <c r="J24" s="11"/>
      <c r="K24" s="11"/>
      <c r="L24" s="11"/>
      <c r="AD24" s="73" t="s">
        <v>203</v>
      </c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Z24" s="11"/>
      <c r="BA24" s="11"/>
      <c r="BB24" s="11"/>
      <c r="BC24" s="11"/>
      <c r="BD24" s="11"/>
    </row>
    <row r="25" spans="1:56" ht="39" x14ac:dyDescent="0.15">
      <c r="A25" s="13" t="s">
        <v>12</v>
      </c>
      <c r="B25" s="12" t="s">
        <v>13</v>
      </c>
      <c r="C25" s="18">
        <v>1.0000000000000001E-5</v>
      </c>
      <c r="D25" s="91"/>
      <c r="E25" s="11"/>
      <c r="F25" s="88"/>
      <c r="G25" s="11"/>
      <c r="H25" s="88"/>
      <c r="I25" s="11"/>
      <c r="J25" s="11"/>
      <c r="K25" s="11"/>
      <c r="L25" s="11"/>
      <c r="AD25" s="73" t="s">
        <v>202</v>
      </c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Z25" s="11"/>
      <c r="BA25" s="11"/>
      <c r="BB25" s="11"/>
      <c r="BC25" s="11"/>
      <c r="BD25" s="11"/>
    </row>
    <row r="26" spans="1:56" ht="13" x14ac:dyDescent="0.15">
      <c r="A26" s="13" t="s">
        <v>14</v>
      </c>
      <c r="B26" s="12" t="s">
        <v>15</v>
      </c>
      <c r="C26" s="16">
        <v>0.1</v>
      </c>
      <c r="D26" s="90"/>
      <c r="E26" s="11"/>
      <c r="F26" s="88"/>
      <c r="G26" s="11"/>
      <c r="H26" s="88"/>
      <c r="I26" s="11"/>
      <c r="J26" s="11"/>
      <c r="K26" s="11"/>
      <c r="L26" s="11"/>
      <c r="AD26" s="73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Z26" s="11"/>
      <c r="BA26" s="11"/>
      <c r="BB26" s="11"/>
      <c r="BC26" s="11"/>
      <c r="BD26" s="11"/>
    </row>
    <row r="27" spans="1:56" ht="13" x14ac:dyDescent="0.15">
      <c r="A27" s="13" t="s">
        <v>16</v>
      </c>
      <c r="B27" s="12" t="s">
        <v>15</v>
      </c>
      <c r="C27" s="16">
        <v>0.1</v>
      </c>
      <c r="D27" s="90"/>
      <c r="E27" s="11"/>
      <c r="F27" s="88"/>
      <c r="G27" s="11"/>
      <c r="H27" s="88"/>
      <c r="I27" s="11"/>
      <c r="J27" s="11"/>
      <c r="K27" s="11"/>
      <c r="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Z27" s="11"/>
      <c r="BA27" s="11"/>
      <c r="BB27" s="11"/>
      <c r="BC27" s="11"/>
      <c r="BD27" s="11"/>
    </row>
    <row r="28" spans="1:56" ht="13" x14ac:dyDescent="0.15">
      <c r="A28" s="12" t="s">
        <v>17</v>
      </c>
      <c r="C28" s="19">
        <f>2*PI()/(C22^2+C26*C25)</f>
        <v>6220975.5516629564</v>
      </c>
      <c r="D28" s="92"/>
      <c r="E28" s="11"/>
      <c r="F28" s="88"/>
      <c r="G28" s="11"/>
      <c r="H28" s="88"/>
      <c r="I28" s="11"/>
      <c r="J28" s="11"/>
      <c r="K28" s="11"/>
      <c r="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Z28" s="11"/>
      <c r="BA28" s="11"/>
      <c r="BB28" s="11"/>
      <c r="BC28" s="11"/>
      <c r="BD28" s="11"/>
    </row>
    <row r="29" spans="1:56" ht="13" x14ac:dyDescent="0.15">
      <c r="A29" s="12" t="s">
        <v>18</v>
      </c>
      <c r="C29" s="19">
        <f>2*PI()/(C23^2+C27*C25)</f>
        <v>62209.755516629564</v>
      </c>
      <c r="D29" s="92"/>
      <c r="E29" s="11"/>
      <c r="F29" s="88"/>
      <c r="G29" s="11"/>
      <c r="H29" s="88"/>
      <c r="I29" s="11"/>
      <c r="J29" s="11"/>
      <c r="K29" s="11"/>
      <c r="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Z29" s="11"/>
      <c r="BA29" s="11"/>
      <c r="BB29" s="11"/>
      <c r="BC29" s="11"/>
      <c r="BD29" s="11"/>
    </row>
    <row r="30" spans="1:56" ht="13" x14ac:dyDescent="0.15">
      <c r="A30" s="12" t="s">
        <v>19</v>
      </c>
      <c r="C30" s="11">
        <f t="shared" ref="C30:C31" si="2">SQRT(1-C22^2)</f>
        <v>0.99999999499999992</v>
      </c>
      <c r="D30" s="88"/>
      <c r="E30" s="11"/>
      <c r="F30" s="88"/>
      <c r="G30" s="11"/>
      <c r="H30" s="88"/>
      <c r="I30" s="11"/>
      <c r="J30" s="11"/>
      <c r="K30" s="11"/>
      <c r="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Z30" s="11"/>
      <c r="BA30" s="11"/>
      <c r="BB30" s="11"/>
      <c r="BC30" s="11"/>
      <c r="BD30" s="11"/>
    </row>
    <row r="31" spans="1:56" ht="13" x14ac:dyDescent="0.15">
      <c r="A31" s="12" t="s">
        <v>20</v>
      </c>
      <c r="C31" s="11">
        <f t="shared" si="2"/>
        <v>0.99994999874993751</v>
      </c>
      <c r="D31" s="88"/>
      <c r="E31" s="11"/>
      <c r="F31" s="88"/>
      <c r="G31" s="11"/>
      <c r="H31" s="88"/>
      <c r="I31" s="11"/>
      <c r="J31" s="11"/>
      <c r="K31" s="11"/>
      <c r="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Z31" s="11"/>
      <c r="BA31" s="11"/>
      <c r="BB31" s="11"/>
      <c r="BC31" s="11"/>
      <c r="BD31" s="11"/>
    </row>
    <row r="32" spans="1:56" ht="26" x14ac:dyDescent="0.15">
      <c r="A32" s="12" t="s">
        <v>21</v>
      </c>
      <c r="B32" s="12" t="s">
        <v>22</v>
      </c>
      <c r="C32" s="11">
        <f>C22^2*C28^3*C29*C24^2*C25^2/(PI()^4)*(C21^2)</f>
        <v>3075.137102345012</v>
      </c>
      <c r="D32" s="88"/>
      <c r="E32" s="11"/>
      <c r="F32" s="88"/>
      <c r="G32" s="11"/>
      <c r="H32" s="88"/>
      <c r="I32" s="11"/>
      <c r="J32" s="11"/>
      <c r="K32" s="11"/>
      <c r="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Z32" s="11"/>
      <c r="BA32" s="11"/>
      <c r="BB32" s="11"/>
      <c r="BC32" s="11"/>
      <c r="BD32" s="11"/>
    </row>
    <row r="33" spans="1:56" ht="39" x14ac:dyDescent="0.15">
      <c r="A33" s="12" t="s">
        <v>23</v>
      </c>
      <c r="B33" s="12" t="s">
        <v>24</v>
      </c>
      <c r="C33" s="11">
        <f>VLOOKUP(C32,Q15:R101,2)</f>
        <v>3.5524840178603426E-2</v>
      </c>
      <c r="D33" s="88"/>
      <c r="E33" s="11"/>
      <c r="F33" s="88"/>
      <c r="G33" s="11"/>
      <c r="H33" s="88"/>
      <c r="I33" s="11"/>
      <c r="J33" s="11"/>
      <c r="K33" s="11"/>
      <c r="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Z33" s="11"/>
      <c r="BA33" s="11"/>
      <c r="BB33" s="11"/>
      <c r="BC33" s="11"/>
      <c r="BD33" s="11"/>
    </row>
    <row r="34" spans="1:56" ht="39" x14ac:dyDescent="0.15">
      <c r="A34" s="9" t="s">
        <v>25</v>
      </c>
      <c r="B34" s="9" t="s">
        <v>26</v>
      </c>
      <c r="C34" s="11">
        <f>1/(1+C32)^(1/3)</f>
        <v>6.8759298517189094E-2</v>
      </c>
      <c r="D34" s="88"/>
      <c r="E34" s="11"/>
      <c r="F34" s="88"/>
      <c r="G34" s="11"/>
      <c r="H34" s="88"/>
      <c r="I34" s="11"/>
      <c r="J34" s="11"/>
      <c r="K34" s="11"/>
      <c r="L34" s="11"/>
      <c r="AF34" s="248" t="s">
        <v>222</v>
      </c>
      <c r="AG34" s="248"/>
      <c r="AH34" s="248"/>
      <c r="AI34" s="248"/>
      <c r="AJ34" s="248"/>
      <c r="AK34" s="248"/>
      <c r="AL34" s="248"/>
      <c r="AM34" s="248"/>
      <c r="AN34" s="248"/>
      <c r="AO34" s="248"/>
      <c r="AP34" s="248"/>
      <c r="AQ34" s="248"/>
      <c r="AR34" s="248"/>
      <c r="AS34" s="11"/>
      <c r="AT34" s="11"/>
      <c r="AU34" s="11"/>
      <c r="AV34" s="11"/>
      <c r="AW34" s="11"/>
      <c r="AX34" s="11"/>
      <c r="AZ34" s="11"/>
      <c r="BA34" s="11"/>
      <c r="BB34" s="11"/>
      <c r="BC34" s="11"/>
      <c r="BD34" s="11"/>
    </row>
    <row r="35" spans="1:56" ht="26" x14ac:dyDescent="0.15">
      <c r="A35" s="12" t="s">
        <v>125</v>
      </c>
      <c r="B35" s="12" t="s">
        <v>27</v>
      </c>
      <c r="C35" s="20">
        <f>C29*C28*C23^2*C22^2/(PI()^2) * (C32*C34^4)</f>
        <v>2.6953022658725333E-3</v>
      </c>
      <c r="D35" s="93"/>
      <c r="E35" s="11"/>
      <c r="F35" s="88"/>
      <c r="G35" s="11"/>
      <c r="H35" s="88"/>
      <c r="I35" s="11"/>
      <c r="J35" s="11"/>
      <c r="K35" s="11"/>
      <c r="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Z35" s="11"/>
      <c r="BA35" s="11"/>
      <c r="BB35" s="11"/>
      <c r="BC35" s="11"/>
      <c r="BD35" s="11"/>
    </row>
    <row r="36" spans="1:56" ht="13" x14ac:dyDescent="0.15">
      <c r="C36" s="11"/>
      <c r="D36" s="88"/>
      <c r="E36" s="11"/>
      <c r="F36" s="88"/>
      <c r="G36" s="11"/>
      <c r="H36" s="88"/>
      <c r="I36" s="11"/>
      <c r="J36" s="11"/>
      <c r="K36" s="11"/>
      <c r="L36" s="11"/>
      <c r="AF36" s="30" t="s">
        <v>98</v>
      </c>
      <c r="AG36" s="172">
        <f>C115</f>
        <v>1120759.953298714</v>
      </c>
      <c r="AH36" s="172">
        <f>E115</f>
        <v>780754.12476989056</v>
      </c>
      <c r="AI36" s="172">
        <f>G115</f>
        <v>80523.321449039897</v>
      </c>
      <c r="AJ36" s="172">
        <f>I115</f>
        <v>117124.83119860345</v>
      </c>
      <c r="AK36" s="172">
        <f>K115</f>
        <v>117124.83119860345</v>
      </c>
      <c r="AM36" s="179" t="s">
        <v>218</v>
      </c>
      <c r="AN36" s="180">
        <f>C127</f>
        <v>560379.97664935701</v>
      </c>
      <c r="AO36" s="180">
        <f>E127</f>
        <v>251856.16928060984</v>
      </c>
      <c r="AP36" s="180">
        <f>G127</f>
        <v>20130.830362259974</v>
      </c>
      <c r="AQ36" s="180">
        <f>I127</f>
        <v>29281.207799650863</v>
      </c>
      <c r="AR36" s="180">
        <f>K127</f>
        <v>29281.207799650863</v>
      </c>
      <c r="AS36" s="11"/>
      <c r="AT36" s="11"/>
      <c r="AU36" s="11"/>
      <c r="AV36" s="11"/>
      <c r="AW36" s="11"/>
      <c r="AX36" s="11"/>
      <c r="AZ36" s="11"/>
      <c r="BA36" s="11"/>
      <c r="BB36" s="11"/>
      <c r="BC36" s="11"/>
      <c r="BD36" s="11"/>
    </row>
    <row r="37" spans="1:56" ht="13" customHeight="1" x14ac:dyDescent="0.15">
      <c r="C37" s="241" t="s">
        <v>162</v>
      </c>
      <c r="D37" s="242"/>
      <c r="E37" s="242"/>
      <c r="F37" s="242"/>
      <c r="AF37" s="30" t="s">
        <v>99</v>
      </c>
      <c r="AG37" s="172">
        <f>C116</f>
        <v>509436.34240850643</v>
      </c>
      <c r="AH37" s="172">
        <f>E116</f>
        <v>354888.2385317685</v>
      </c>
      <c r="AI37" s="172">
        <f>G116</f>
        <v>2168.7614576941405</v>
      </c>
      <c r="AJ37" s="172">
        <f>I116</f>
        <v>3154.5621202823863</v>
      </c>
      <c r="AK37" s="172">
        <f>K116</f>
        <v>3154.5621202823863</v>
      </c>
      <c r="AM37" s="179" t="s">
        <v>219</v>
      </c>
      <c r="AN37" s="180">
        <f>C128</f>
        <v>254718.17120425322</v>
      </c>
      <c r="AO37" s="180">
        <f>E128</f>
        <v>114480.07694573177</v>
      </c>
      <c r="AP37" s="180">
        <f>G128</f>
        <v>542.19036442353513</v>
      </c>
      <c r="AQ37" s="180">
        <f>I128</f>
        <v>788.64053007059658</v>
      </c>
      <c r="AR37" s="180">
        <f>K128</f>
        <v>788.64053007059658</v>
      </c>
      <c r="AT37" s="180"/>
      <c r="AU37" s="11"/>
      <c r="AV37" s="11"/>
      <c r="AW37" s="11"/>
      <c r="AX37" s="11"/>
      <c r="AZ37" s="11"/>
      <c r="BA37" s="11"/>
      <c r="BB37" s="11"/>
      <c r="BC37" s="11"/>
      <c r="BD37" s="11"/>
    </row>
    <row r="38" spans="1:56" ht="20" customHeight="1" x14ac:dyDescent="0.15">
      <c r="A38" s="9" t="s">
        <v>28</v>
      </c>
      <c r="E38" s="243" t="s">
        <v>178</v>
      </c>
      <c r="F38" s="243"/>
      <c r="G38" s="243" t="s">
        <v>179</v>
      </c>
      <c r="H38" s="243"/>
      <c r="I38" s="70" t="s">
        <v>148</v>
      </c>
      <c r="J38" s="70"/>
      <c r="K38" s="70" t="s">
        <v>149</v>
      </c>
      <c r="L38" s="70"/>
      <c r="AM38" s="10" t="s">
        <v>220</v>
      </c>
      <c r="AN38" s="69">
        <f>C61</f>
        <v>0.12371688677328223</v>
      </c>
      <c r="AO38" s="69">
        <f>E61</f>
        <v>0.44845928573635518</v>
      </c>
      <c r="AP38" s="69">
        <f>G61</f>
        <v>3.5990755668297993E-2</v>
      </c>
      <c r="AQ38" s="69">
        <f>I61</f>
        <v>0.24329674024877954</v>
      </c>
      <c r="AR38" s="69">
        <f>K61</f>
        <v>3.8404581698166164E-2</v>
      </c>
      <c r="AT38" s="11"/>
      <c r="AU38" s="11"/>
      <c r="AV38" s="11"/>
      <c r="AW38" s="11"/>
      <c r="AX38" s="11"/>
      <c r="AZ38" s="11"/>
      <c r="BA38" s="11"/>
      <c r="BB38" s="11"/>
      <c r="BC38" s="11"/>
      <c r="BD38" s="11"/>
    </row>
    <row r="39" spans="1:56" ht="29" customHeight="1" thickBot="1" x14ac:dyDescent="0.2">
      <c r="A39" s="12" t="s">
        <v>29</v>
      </c>
      <c r="E39" s="243"/>
      <c r="F39" s="243"/>
      <c r="G39" s="243"/>
      <c r="H39" s="243"/>
      <c r="I39" s="70" t="s">
        <v>140</v>
      </c>
      <c r="J39" s="70"/>
      <c r="K39" s="70" t="s">
        <v>140</v>
      </c>
      <c r="L39" s="70"/>
      <c r="O39" s="10" t="s">
        <v>116</v>
      </c>
      <c r="P39" s="142" t="s">
        <v>128</v>
      </c>
      <c r="Q39" s="143" t="s">
        <v>192</v>
      </c>
      <c r="R39" s="143" t="s">
        <v>195</v>
      </c>
      <c r="S39" s="143" t="s">
        <v>194</v>
      </c>
      <c r="T39" s="143" t="s">
        <v>193</v>
      </c>
      <c r="W39" s="70" t="s">
        <v>116</v>
      </c>
      <c r="X39" s="142" t="s">
        <v>128</v>
      </c>
      <c r="Y39" s="143" t="s">
        <v>192</v>
      </c>
      <c r="Z39" s="143" t="s">
        <v>195</v>
      </c>
      <c r="AA39" s="143" t="s">
        <v>194</v>
      </c>
      <c r="AB39" s="143" t="s">
        <v>193</v>
      </c>
      <c r="AF39" s="70" t="s">
        <v>217</v>
      </c>
      <c r="AG39" s="142" t="s">
        <v>128</v>
      </c>
      <c r="AH39" s="143" t="s">
        <v>192</v>
      </c>
      <c r="AI39" s="143" t="s">
        <v>195</v>
      </c>
      <c r="AJ39" s="143" t="s">
        <v>194</v>
      </c>
      <c r="AK39" s="143" t="s">
        <v>193</v>
      </c>
      <c r="AN39" s="142" t="s">
        <v>128</v>
      </c>
      <c r="AO39" s="143" t="s">
        <v>192</v>
      </c>
      <c r="AP39" s="143" t="s">
        <v>195</v>
      </c>
      <c r="AQ39" s="143" t="s">
        <v>194</v>
      </c>
      <c r="AR39" s="143" t="s">
        <v>193</v>
      </c>
      <c r="AS39" s="11"/>
      <c r="AT39" s="11"/>
      <c r="AU39" s="11"/>
      <c r="AV39" s="11"/>
      <c r="AW39" s="11"/>
      <c r="AX39" s="11"/>
      <c r="AZ39" s="11"/>
      <c r="BA39" s="11"/>
      <c r="BB39" s="11"/>
      <c r="BC39" s="11"/>
      <c r="BD39" s="11"/>
    </row>
    <row r="40" spans="1:56" ht="16.5" customHeight="1" thickBot="1" x14ac:dyDescent="0.2">
      <c r="C40" s="246" t="s">
        <v>30</v>
      </c>
      <c r="D40" s="247"/>
      <c r="E40" s="248" t="s">
        <v>174</v>
      </c>
      <c r="F40" s="248"/>
      <c r="G40" s="249" t="s">
        <v>146</v>
      </c>
      <c r="H40" s="249"/>
      <c r="I40" s="249" t="s">
        <v>190</v>
      </c>
      <c r="J40" s="249"/>
      <c r="K40" s="249" t="s">
        <v>191</v>
      </c>
      <c r="L40" s="249"/>
      <c r="O40" s="70" t="s">
        <v>141</v>
      </c>
      <c r="P40" s="69">
        <f>C76</f>
        <v>0.12329309742700115</v>
      </c>
      <c r="Q40" s="69">
        <f>E76</f>
        <v>0.44395659871593229</v>
      </c>
      <c r="R40" s="69">
        <f>G76</f>
        <v>3.5990743334096915E-2</v>
      </c>
      <c r="S40" s="69">
        <f>I76</f>
        <v>0.24329656384382536</v>
      </c>
      <c r="T40" s="69">
        <f t="shared" ref="T40" si="3">K76</f>
        <v>3.840455385250547E-2</v>
      </c>
      <c r="W40" s="70" t="s">
        <v>131</v>
      </c>
      <c r="X40" s="69">
        <f>C76</f>
        <v>0.12329309742700115</v>
      </c>
      <c r="Y40" s="69">
        <f>E76</f>
        <v>0.44395659871593229</v>
      </c>
      <c r="Z40" s="69">
        <f>G76</f>
        <v>3.5990743334096915E-2</v>
      </c>
      <c r="AA40" s="69">
        <f>I76</f>
        <v>0.24329656384382536</v>
      </c>
      <c r="AB40" s="69">
        <f>K76</f>
        <v>3.840455385250547E-2</v>
      </c>
      <c r="AF40" s="174" t="s">
        <v>216</v>
      </c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Z40" s="11"/>
      <c r="BA40" s="17"/>
      <c r="BB40" s="11"/>
      <c r="BC40" s="17"/>
      <c r="BD40" s="11"/>
    </row>
    <row r="41" spans="1:56" ht="13" x14ac:dyDescent="0.15">
      <c r="A41" s="21" t="s">
        <v>31</v>
      </c>
      <c r="B41" s="22" t="s">
        <v>4</v>
      </c>
      <c r="C41" s="129">
        <v>0.1</v>
      </c>
      <c r="D41" s="130"/>
      <c r="E41" s="23">
        <f>C41</f>
        <v>0.1</v>
      </c>
      <c r="F41" s="95"/>
      <c r="G41" s="23">
        <f>E41</f>
        <v>0.1</v>
      </c>
      <c r="H41" s="95"/>
      <c r="I41" s="23">
        <f>G41</f>
        <v>0.1</v>
      </c>
      <c r="J41" s="23"/>
      <c r="K41" s="23">
        <f>I41</f>
        <v>0.1</v>
      </c>
      <c r="L41" s="23"/>
      <c r="N41" s="10">
        <f>O41*10</f>
        <v>-200</v>
      </c>
      <c r="O41" s="10">
        <v>-20</v>
      </c>
      <c r="P41" s="10">
        <f t="dataTable" ref="P41:T61" dt2D="0" dtr="0" r1="C131"/>
        <v>8.8186271128324624E-4</v>
      </c>
      <c r="Q41" s="10">
        <v>1.0535888759931997E-3</v>
      </c>
      <c r="R41" s="10">
        <v>3.5481632467028533E-2</v>
      </c>
      <c r="S41" s="10">
        <v>0.23612834386842529</v>
      </c>
      <c r="T41" s="10">
        <v>3.7273044694617938E-2</v>
      </c>
      <c r="V41" s="10">
        <f>W41/5</f>
        <v>4.0000000000000003E-5</v>
      </c>
      <c r="W41" s="10">
        <v>2.0000000000000001E-4</v>
      </c>
      <c r="X41" s="71">
        <f t="dataTable" ref="X41:AB61" dt2D="0" dtr="0" r1="C41" ca="1"/>
        <v>2.6255156761259054E-3</v>
      </c>
      <c r="Y41" s="71">
        <v>7.9581115478570188E-3</v>
      </c>
      <c r="Z41" s="71">
        <v>7.6849431977456974E-5</v>
      </c>
      <c r="AA41" s="71">
        <v>8.2265531568883124E-4</v>
      </c>
      <c r="AB41" s="71">
        <v>8.2373934412576698E-5</v>
      </c>
      <c r="AF41" s="175">
        <v>1</v>
      </c>
      <c r="AG41" s="173">
        <f t="shared" ref="AG41:AK50" si="4">AG$36/$AF41-1</f>
        <v>1120758.953298714</v>
      </c>
      <c r="AH41" s="173">
        <f t="shared" si="4"/>
        <v>780753.12476989056</v>
      </c>
      <c r="AI41" s="173">
        <f t="shared" si="4"/>
        <v>80522.321449039897</v>
      </c>
      <c r="AJ41" s="173">
        <f t="shared" si="4"/>
        <v>117123.83119860345</v>
      </c>
      <c r="AK41" s="173">
        <f t="shared" si="4"/>
        <v>117123.83119860345</v>
      </c>
      <c r="AM41" s="11"/>
      <c r="AN41" s="180">
        <f>($AF41/AN$36)^2</f>
        <v>3.18445255260609E-12</v>
      </c>
      <c r="AO41" s="180">
        <f>($AF41/AO$36)^2</f>
        <v>1.5765030418245531E-11</v>
      </c>
      <c r="AP41" s="180">
        <f>($AF41/AP$36)^2</f>
        <v>2.4676105688786704E-9</v>
      </c>
      <c r="AQ41" s="180">
        <f>($AF41/AQ$36)^2</f>
        <v>1.1663315579465599E-9</v>
      </c>
      <c r="AR41" s="180">
        <f>($AF41/AR$36)^2</f>
        <v>1.1663315579465599E-9</v>
      </c>
      <c r="AS41" s="11"/>
      <c r="AT41" s="11"/>
      <c r="AU41" s="11"/>
      <c r="AV41" s="11"/>
      <c r="AW41" s="11"/>
      <c r="AX41" s="11"/>
      <c r="AZ41" s="11"/>
      <c r="BA41" s="11"/>
      <c r="BB41" s="11"/>
      <c r="BC41" s="11"/>
      <c r="BD41" s="11"/>
    </row>
    <row r="42" spans="1:56" ht="13" x14ac:dyDescent="0.15">
      <c r="A42" s="24" t="s">
        <v>32</v>
      </c>
      <c r="B42" s="24"/>
      <c r="C42" s="25">
        <v>1</v>
      </c>
      <c r="D42" s="96"/>
      <c r="E42" s="25">
        <v>1</v>
      </c>
      <c r="F42" s="96"/>
      <c r="G42" s="25">
        <v>0.1</v>
      </c>
      <c r="H42" s="96"/>
      <c r="I42" s="25">
        <v>0.1</v>
      </c>
      <c r="J42" s="141" t="s">
        <v>189</v>
      </c>
      <c r="K42" s="25">
        <v>1</v>
      </c>
      <c r="L42" s="141" t="s">
        <v>149</v>
      </c>
      <c r="N42" s="10">
        <f t="shared" ref="N42:N61" si="5">O42*10</f>
        <v>-150</v>
      </c>
      <c r="O42" s="10">
        <v>-15</v>
      </c>
      <c r="P42" s="10">
        <v>1.5641142391100012E-3</v>
      </c>
      <c r="Q42" s="10">
        <v>1.8910914417920562E-3</v>
      </c>
      <c r="R42" s="10">
        <v>3.5705848367627233E-2</v>
      </c>
      <c r="S42" s="10">
        <v>0.23925764000896727</v>
      </c>
      <c r="T42" s="10">
        <v>3.7767006550269232E-2</v>
      </c>
      <c r="V42" s="10">
        <f t="shared" ref="V42:V61" si="6">W42/5</f>
        <v>8.0000000000000007E-5</v>
      </c>
      <c r="W42" s="10">
        <v>4.0000000000000002E-4</v>
      </c>
      <c r="X42" s="71">
        <v>5.1434594774646394E-3</v>
      </c>
      <c r="Y42" s="71">
        <v>1.5643936259316971E-2</v>
      </c>
      <c r="Z42" s="71">
        <v>1.5367786936641795E-4</v>
      </c>
      <c r="AA42" s="71">
        <v>1.6429091928647477E-3</v>
      </c>
      <c r="AB42" s="71">
        <v>1.6472374756585387E-4</v>
      </c>
      <c r="AF42" s="175">
        <v>10</v>
      </c>
      <c r="AG42" s="173">
        <f t="shared" si="4"/>
        <v>112074.9953298714</v>
      </c>
      <c r="AH42" s="173">
        <f t="shared" si="4"/>
        <v>78074.412476989062</v>
      </c>
      <c r="AI42" s="173">
        <f t="shared" si="4"/>
        <v>8051.3321449039895</v>
      </c>
      <c r="AJ42" s="173">
        <f t="shared" si="4"/>
        <v>11711.483119860346</v>
      </c>
      <c r="AK42" s="173">
        <f t="shared" si="4"/>
        <v>11711.483119860346</v>
      </c>
      <c r="AN42" s="180">
        <f t="shared" ref="AN42:AR56" si="7">($AF42/AN$36)^2</f>
        <v>3.1844525526060907E-10</v>
      </c>
      <c r="AO42" s="180">
        <f t="shared" si="7"/>
        <v>1.576503041824553E-9</v>
      </c>
      <c r="AP42" s="180">
        <f t="shared" si="7"/>
        <v>2.4676105688786712E-7</v>
      </c>
      <c r="AQ42" s="180">
        <f t="shared" si="7"/>
        <v>1.1663315579465597E-7</v>
      </c>
      <c r="AR42" s="180">
        <f t="shared" si="7"/>
        <v>1.1663315579465597E-7</v>
      </c>
    </row>
    <row r="43" spans="1:56" ht="13" x14ac:dyDescent="0.15">
      <c r="A43" s="14" t="s">
        <v>33</v>
      </c>
      <c r="B43" s="14" t="s">
        <v>4</v>
      </c>
      <c r="C43" s="26">
        <f t="shared" ref="C43:G43" si="8">C41/C42</f>
        <v>0.1</v>
      </c>
      <c r="D43" s="97"/>
      <c r="E43" s="27">
        <f t="shared" si="8"/>
        <v>0.1</v>
      </c>
      <c r="F43" s="122"/>
      <c r="G43" s="27">
        <f t="shared" si="8"/>
        <v>1</v>
      </c>
      <c r="H43" s="122"/>
      <c r="I43" s="27">
        <f t="shared" ref="I43:K43" si="9">I41/I42</f>
        <v>1</v>
      </c>
      <c r="J43" s="27"/>
      <c r="K43" s="27">
        <f t="shared" si="9"/>
        <v>0.1</v>
      </c>
      <c r="L43" s="27"/>
      <c r="N43" s="10">
        <f t="shared" si="5"/>
        <v>-100</v>
      </c>
      <c r="O43" s="10">
        <v>-10</v>
      </c>
      <c r="P43" s="10">
        <v>3.4754297264173967E-3</v>
      </c>
      <c r="Q43" s="10">
        <v>4.2806933769460719E-3</v>
      </c>
      <c r="R43" s="10">
        <v>3.586500700265325E-2</v>
      </c>
      <c r="S43" s="10">
        <v>0.24150525332522521</v>
      </c>
      <c r="T43" s="10">
        <v>3.8121794079036986E-2</v>
      </c>
      <c r="V43" s="10">
        <f t="shared" si="6"/>
        <v>1.6000000000000001E-4</v>
      </c>
      <c r="W43" s="10">
        <v>8.0000000000000004E-4</v>
      </c>
      <c r="X43" s="71">
        <v>9.8847737407255776E-3</v>
      </c>
      <c r="Y43" s="71">
        <v>3.0258744119760341E-2</v>
      </c>
      <c r="Z43" s="71">
        <v>3.0727179907909642E-4</v>
      </c>
      <c r="AA43" s="71">
        <v>3.2762597570539808E-3</v>
      </c>
      <c r="AB43" s="71">
        <v>3.2935105775508904E-4</v>
      </c>
      <c r="AF43" s="175">
        <v>50</v>
      </c>
      <c r="AG43" s="173">
        <f t="shared" si="4"/>
        <v>22414.199065974281</v>
      </c>
      <c r="AH43" s="173">
        <f t="shared" si="4"/>
        <v>15614.082495397812</v>
      </c>
      <c r="AI43" s="173">
        <f t="shared" si="4"/>
        <v>1609.4664289807979</v>
      </c>
      <c r="AJ43" s="173">
        <f t="shared" si="4"/>
        <v>2341.4966239720688</v>
      </c>
      <c r="AK43" s="173">
        <f t="shared" si="4"/>
        <v>2341.4966239720688</v>
      </c>
      <c r="AN43" s="180">
        <f t="shared" si="7"/>
        <v>7.9611313815152246E-9</v>
      </c>
      <c r="AO43" s="180">
        <f t="shared" si="7"/>
        <v>3.9412576045613823E-8</v>
      </c>
      <c r="AP43" s="180">
        <f t="shared" si="7"/>
        <v>6.1690264221966769E-6</v>
      </c>
      <c r="AQ43" s="180">
        <f t="shared" si="7"/>
        <v>2.9158288948663996E-6</v>
      </c>
      <c r="AR43" s="180">
        <f t="shared" si="7"/>
        <v>2.9158288948663996E-6</v>
      </c>
    </row>
    <row r="44" spans="1:56" ht="13" x14ac:dyDescent="0.15">
      <c r="A44" s="6" t="s">
        <v>34</v>
      </c>
      <c r="B44" s="28" t="s">
        <v>35</v>
      </c>
      <c r="C44" s="15">
        <v>1</v>
      </c>
      <c r="D44" s="236" t="s">
        <v>155</v>
      </c>
      <c r="E44" s="82">
        <v>2.1</v>
      </c>
      <c r="F44" s="236" t="s">
        <v>159</v>
      </c>
      <c r="G44" s="15">
        <v>3</v>
      </c>
      <c r="H44" s="236" t="s">
        <v>159</v>
      </c>
      <c r="I44" s="15">
        <v>3</v>
      </c>
      <c r="J44" s="236" t="s">
        <v>180</v>
      </c>
      <c r="K44" s="15">
        <v>3</v>
      </c>
      <c r="L44" s="15"/>
      <c r="N44" s="10">
        <f t="shared" si="5"/>
        <v>-80</v>
      </c>
      <c r="O44" s="10">
        <v>-8</v>
      </c>
      <c r="P44" s="10">
        <v>5.3525081988739396E-3</v>
      </c>
      <c r="Q44" s="10">
        <v>6.6826860318232005E-3</v>
      </c>
      <c r="R44" s="10">
        <v>3.5910539383886622E-2</v>
      </c>
      <c r="S44" s="10">
        <v>0.24215232443434065</v>
      </c>
      <c r="T44" s="10">
        <v>3.8223934762258376E-2</v>
      </c>
      <c r="V44" s="10">
        <f t="shared" si="6"/>
        <v>3.2000000000000003E-4</v>
      </c>
      <c r="W44" s="10">
        <v>1.6000000000000001E-3</v>
      </c>
      <c r="X44" s="71">
        <v>1.8352433815938731E-2</v>
      </c>
      <c r="Y44" s="71">
        <v>5.6819680940929894E-2</v>
      </c>
      <c r="Z44" s="71">
        <v>6.1420814877978481E-4</v>
      </c>
      <c r="AA44" s="71">
        <v>6.5146573520229603E-3</v>
      </c>
      <c r="AB44" s="71">
        <v>6.5831674679025154E-4</v>
      </c>
      <c r="AF44" s="175">
        <v>100</v>
      </c>
      <c r="AG44" s="173">
        <f t="shared" si="4"/>
        <v>11206.59953298714</v>
      </c>
      <c r="AH44" s="173">
        <f t="shared" si="4"/>
        <v>7806.5412476989059</v>
      </c>
      <c r="AI44" s="173">
        <f t="shared" si="4"/>
        <v>804.23321449039895</v>
      </c>
      <c r="AJ44" s="173">
        <f t="shared" si="4"/>
        <v>1170.2483119860344</v>
      </c>
      <c r="AK44" s="173">
        <f t="shared" si="4"/>
        <v>1170.2483119860344</v>
      </c>
      <c r="AN44" s="180">
        <f t="shared" si="7"/>
        <v>3.1844525526060898E-8</v>
      </c>
      <c r="AO44" s="180">
        <f t="shared" si="7"/>
        <v>1.5765030418245529E-7</v>
      </c>
      <c r="AP44" s="180">
        <f t="shared" si="7"/>
        <v>2.4676105688786708E-5</v>
      </c>
      <c r="AQ44" s="180">
        <f t="shared" si="7"/>
        <v>1.1663315579465598E-5</v>
      </c>
      <c r="AR44" s="180">
        <f t="shared" si="7"/>
        <v>1.1663315579465598E-5</v>
      </c>
      <c r="AT44" s="11"/>
      <c r="AU44" s="11"/>
      <c r="AV44" s="11"/>
      <c r="AW44" s="11"/>
      <c r="AX44" s="11"/>
      <c r="AZ44" s="11"/>
      <c r="BA44" s="11"/>
      <c r="BB44" s="11"/>
      <c r="BC44" s="11"/>
      <c r="BD44" s="11"/>
    </row>
    <row r="45" spans="1:56" ht="13" x14ac:dyDescent="0.15">
      <c r="A45" s="128" t="s">
        <v>36</v>
      </c>
      <c r="B45" s="28" t="s">
        <v>35</v>
      </c>
      <c r="C45" s="15">
        <v>1</v>
      </c>
      <c r="D45" s="237"/>
      <c r="E45" s="82">
        <v>2.1</v>
      </c>
      <c r="F45" s="237"/>
      <c r="G45" s="15">
        <v>3</v>
      </c>
      <c r="H45" s="237"/>
      <c r="I45" s="15">
        <v>3</v>
      </c>
      <c r="J45" s="237"/>
      <c r="K45" s="15">
        <v>3</v>
      </c>
      <c r="L45" s="15"/>
      <c r="N45" s="10">
        <f t="shared" si="5"/>
        <v>-60</v>
      </c>
      <c r="O45" s="10">
        <v>-6</v>
      </c>
      <c r="P45" s="10">
        <v>9.2168214582179914E-3</v>
      </c>
      <c r="Q45" s="10">
        <v>1.1796134793189427E-2</v>
      </c>
      <c r="R45" s="10">
        <v>3.5945793850671766E-2</v>
      </c>
      <c r="S45" s="10">
        <v>0.24265458670992693</v>
      </c>
      <c r="T45" s="10">
        <v>3.830321725727634E-2</v>
      </c>
      <c r="V45" s="10">
        <f t="shared" si="6"/>
        <v>6.4000000000000005E-4</v>
      </c>
      <c r="W45" s="10">
        <v>3.2000000000000002E-3</v>
      </c>
      <c r="X45" s="71">
        <v>3.2181822724309382E-2</v>
      </c>
      <c r="Y45" s="71">
        <v>0.10145840215741031</v>
      </c>
      <c r="Z45" s="71">
        <v>1.2270769681934405E-3</v>
      </c>
      <c r="AA45" s="71">
        <v>1.2880772516310229E-2</v>
      </c>
      <c r="AB45" s="71">
        <v>1.3150950573821646E-3</v>
      </c>
      <c r="AF45" s="176">
        <v>200</v>
      </c>
      <c r="AG45" s="173">
        <f t="shared" si="4"/>
        <v>5602.7997664935701</v>
      </c>
      <c r="AH45" s="173">
        <f t="shared" si="4"/>
        <v>3902.7706238494529</v>
      </c>
      <c r="AI45" s="173">
        <f t="shared" si="4"/>
        <v>401.61660724519948</v>
      </c>
      <c r="AJ45" s="173">
        <f t="shared" si="4"/>
        <v>584.62415599301721</v>
      </c>
      <c r="AK45" s="173">
        <f t="shared" si="4"/>
        <v>584.62415599301721</v>
      </c>
      <c r="AN45" s="180">
        <f t="shared" si="7"/>
        <v>1.2737810210424359E-7</v>
      </c>
      <c r="AO45" s="180">
        <f t="shared" si="7"/>
        <v>6.3060121672982118E-7</v>
      </c>
      <c r="AP45" s="180">
        <f t="shared" si="7"/>
        <v>9.870442275514683E-5</v>
      </c>
      <c r="AQ45" s="180">
        <f t="shared" si="7"/>
        <v>4.6653262317862394E-5</v>
      </c>
      <c r="AR45" s="180">
        <f t="shared" si="7"/>
        <v>4.6653262317862394E-5</v>
      </c>
      <c r="AT45" s="11"/>
      <c r="AU45" s="11"/>
      <c r="AV45" s="11"/>
      <c r="AW45" s="11"/>
      <c r="AX45" s="11"/>
      <c r="AZ45" s="11"/>
      <c r="BA45" s="11"/>
      <c r="BB45" s="11"/>
      <c r="BC45" s="11"/>
      <c r="BD45" s="11"/>
    </row>
    <row r="46" spans="1:56" ht="24" x14ac:dyDescent="0.15">
      <c r="A46" s="73" t="s">
        <v>156</v>
      </c>
      <c r="B46" s="28" t="s">
        <v>35</v>
      </c>
      <c r="C46" s="82">
        <v>0.5</v>
      </c>
      <c r="D46" s="133" t="s">
        <v>173</v>
      </c>
      <c r="E46" s="27">
        <v>1</v>
      </c>
      <c r="F46" s="133" t="s">
        <v>157</v>
      </c>
      <c r="G46" s="27">
        <f t="shared" ref="G46" si="10">G44/G45</f>
        <v>1</v>
      </c>
      <c r="H46" s="133" t="s">
        <v>157</v>
      </c>
      <c r="I46" s="27">
        <f t="shared" ref="I46:K46" si="11">I44/I45</f>
        <v>1</v>
      </c>
      <c r="J46" s="133" t="s">
        <v>181</v>
      </c>
      <c r="K46" s="27">
        <f t="shared" si="11"/>
        <v>1</v>
      </c>
      <c r="L46" s="27"/>
      <c r="N46" s="10">
        <f t="shared" si="5"/>
        <v>-40</v>
      </c>
      <c r="O46" s="10">
        <v>-4</v>
      </c>
      <c r="P46" s="10">
        <v>1.8991942311537616E-2</v>
      </c>
      <c r="Q46" s="10">
        <v>2.5806121563831622E-2</v>
      </c>
      <c r="R46" s="10">
        <v>3.5970848887442265E-2</v>
      </c>
      <c r="S46" s="10">
        <v>0.24301220699309897</v>
      </c>
      <c r="T46" s="10">
        <v>3.8359667900092015E-2</v>
      </c>
      <c r="V46" s="10">
        <f t="shared" si="6"/>
        <v>1.2800000000000001E-3</v>
      </c>
      <c r="W46" s="10">
        <v>6.4000000000000003E-3</v>
      </c>
      <c r="X46" s="71">
        <v>5.1906630673107634E-2</v>
      </c>
      <c r="Y46" s="71">
        <v>0.16782942451566807</v>
      </c>
      <c r="Z46" s="71">
        <v>2.4488162722904974E-3</v>
      </c>
      <c r="AA46" s="71">
        <v>2.5189531931781989E-2</v>
      </c>
      <c r="AB46" s="71">
        <v>2.6240605583667431E-3</v>
      </c>
      <c r="AF46" s="177">
        <v>500</v>
      </c>
      <c r="AG46" s="173">
        <f t="shared" si="4"/>
        <v>2240.519906597428</v>
      </c>
      <c r="AH46" s="173">
        <f t="shared" si="4"/>
        <v>1560.5082495397812</v>
      </c>
      <c r="AI46" s="173">
        <f t="shared" si="4"/>
        <v>160.0466428980798</v>
      </c>
      <c r="AJ46" s="173">
        <f t="shared" si="4"/>
        <v>233.24966239720692</v>
      </c>
      <c r="AK46" s="173">
        <f t="shared" si="4"/>
        <v>233.24966239720692</v>
      </c>
      <c r="AM46" s="11"/>
      <c r="AN46" s="180">
        <f t="shared" si="7"/>
        <v>7.9611313815152244E-7</v>
      </c>
      <c r="AO46" s="180">
        <f t="shared" si="7"/>
        <v>3.9412576045613827E-6</v>
      </c>
      <c r="AP46" s="180">
        <f t="shared" si="7"/>
        <v>6.1690264221966765E-4</v>
      </c>
      <c r="AQ46" s="180">
        <f t="shared" si="7"/>
        <v>2.9158288948663992E-4</v>
      </c>
      <c r="AR46" s="180">
        <f t="shared" si="7"/>
        <v>2.9158288948663992E-4</v>
      </c>
      <c r="AS46" s="11"/>
      <c r="AT46" s="11"/>
      <c r="AU46" s="11"/>
      <c r="AV46" s="11"/>
      <c r="AW46" s="11"/>
      <c r="AX46" s="11"/>
      <c r="AZ46" s="11"/>
      <c r="BA46" s="11"/>
      <c r="BB46" s="11"/>
      <c r="BC46" s="11"/>
      <c r="BD46" s="11"/>
    </row>
    <row r="47" spans="1:56" ht="13" x14ac:dyDescent="0.15">
      <c r="A47" s="29" t="s">
        <v>37</v>
      </c>
      <c r="N47" s="10">
        <f t="shared" si="5"/>
        <v>-20</v>
      </c>
      <c r="O47" s="10">
        <v>-2</v>
      </c>
      <c r="P47" s="10">
        <v>5.2052635663978331E-2</v>
      </c>
      <c r="Q47" s="10">
        <v>8.8347526752951752E-2</v>
      </c>
      <c r="R47" s="10">
        <v>3.5985799306248144E-2</v>
      </c>
      <c r="S47" s="10">
        <v>0.24322586473493468</v>
      </c>
      <c r="T47" s="10">
        <v>3.8393393942592155E-2</v>
      </c>
      <c r="V47" s="10">
        <f t="shared" si="6"/>
        <v>2.5600000000000002E-3</v>
      </c>
      <c r="W47" s="10">
        <v>1.2800000000000001E-2</v>
      </c>
      <c r="X47" s="71">
        <v>7.5403054725840427E-2</v>
      </c>
      <c r="Y47" s="71">
        <v>0.25118120593113752</v>
      </c>
      <c r="Z47" s="71">
        <v>4.8764376619213354E-3</v>
      </c>
      <c r="AA47" s="71">
        <v>4.8252482547343753E-2</v>
      </c>
      <c r="AB47" s="71">
        <v>5.2237944827366678E-3</v>
      </c>
      <c r="AF47" s="177">
        <v>1000</v>
      </c>
      <c r="AG47" s="173">
        <f t="shared" si="4"/>
        <v>1119.759953298714</v>
      </c>
      <c r="AH47" s="173">
        <f t="shared" si="4"/>
        <v>779.75412476989061</v>
      </c>
      <c r="AI47" s="173">
        <f t="shared" si="4"/>
        <v>79.523321449039898</v>
      </c>
      <c r="AJ47" s="173">
        <f t="shared" si="4"/>
        <v>116.12483119860346</v>
      </c>
      <c r="AK47" s="173">
        <f t="shared" si="4"/>
        <v>116.12483119860346</v>
      </c>
      <c r="AM47" s="11"/>
      <c r="AN47" s="180">
        <f t="shared" si="7"/>
        <v>3.1844525526060898E-6</v>
      </c>
      <c r="AO47" s="180">
        <f t="shared" si="7"/>
        <v>1.5765030418245531E-5</v>
      </c>
      <c r="AP47" s="180">
        <f t="shared" si="7"/>
        <v>2.4676105688786706E-3</v>
      </c>
      <c r="AQ47" s="180">
        <f t="shared" si="7"/>
        <v>1.1663315579465597E-3</v>
      </c>
      <c r="AR47" s="180">
        <f t="shared" si="7"/>
        <v>1.1663315579465597E-3</v>
      </c>
      <c r="AS47" s="11"/>
      <c r="AT47" s="11"/>
      <c r="AU47" s="11"/>
      <c r="AV47" s="11"/>
      <c r="AW47" s="11"/>
      <c r="AX47" s="11"/>
      <c r="AZ47" s="11"/>
      <c r="BA47" s="11"/>
      <c r="BB47" s="11"/>
      <c r="BC47" s="11"/>
      <c r="BD47" s="11"/>
    </row>
    <row r="48" spans="1:56" ht="13" x14ac:dyDescent="0.15">
      <c r="A48" s="179" t="s">
        <v>221</v>
      </c>
      <c r="B48" s="30" t="s">
        <v>4</v>
      </c>
      <c r="C48" s="31">
        <f t="shared" ref="C48:G48" si="12">C80*C89/(C127^2*C128)</f>
        <v>1.8579697350934544E-2</v>
      </c>
      <c r="D48" s="99"/>
      <c r="E48" s="31">
        <f t="shared" si="12"/>
        <v>3.0395685918470704E-2</v>
      </c>
      <c r="F48" s="99"/>
      <c r="G48" s="31">
        <f t="shared" si="12"/>
        <v>43.911030541385472</v>
      </c>
      <c r="H48" s="99"/>
      <c r="I48" s="31">
        <f t="shared" ref="I48" si="13">I80*I89/(I127^2*I128)</f>
        <v>4.0965668842159024</v>
      </c>
      <c r="J48" s="31"/>
      <c r="K48" s="31">
        <f t="shared" ref="K48" si="14">K80*K89/(K127^2*K128)</f>
        <v>4.0965668842159024</v>
      </c>
      <c r="L48" s="31"/>
      <c r="N48" s="10">
        <f t="shared" si="5"/>
        <v>-10</v>
      </c>
      <c r="O48" s="10">
        <v>-1</v>
      </c>
      <c r="P48" s="10">
        <v>9.2053366285994254E-2</v>
      </c>
      <c r="Q48" s="10">
        <v>0.222369602646833</v>
      </c>
      <c r="R48" s="10">
        <v>3.5989519236023435E-2</v>
      </c>
      <c r="S48" s="10">
        <v>0.24327905734405109</v>
      </c>
      <c r="T48" s="10">
        <v>3.840179043775465E-2</v>
      </c>
      <c r="V48" s="10">
        <f t="shared" si="6"/>
        <v>5.1200000000000004E-3</v>
      </c>
      <c r="W48" s="10">
        <v>2.5600000000000001E-2</v>
      </c>
      <c r="X48" s="71">
        <v>9.7994309429282417E-2</v>
      </c>
      <c r="Y48" s="71">
        <v>0.33638313192904229</v>
      </c>
      <c r="Z48" s="71">
        <v>9.6693192125606765E-3</v>
      </c>
      <c r="AA48" s="71">
        <v>8.908353631705862E-2</v>
      </c>
      <c r="AB48" s="71">
        <v>1.0351785192214557E-2</v>
      </c>
      <c r="AF48" s="177">
        <v>2000</v>
      </c>
      <c r="AG48" s="173">
        <f t="shared" si="4"/>
        <v>559.37997664935699</v>
      </c>
      <c r="AH48" s="173">
        <f t="shared" si="4"/>
        <v>389.3770623849453</v>
      </c>
      <c r="AI48" s="173">
        <f t="shared" si="4"/>
        <v>39.261660724519949</v>
      </c>
      <c r="AJ48" s="173">
        <f t="shared" si="4"/>
        <v>57.56241559930173</v>
      </c>
      <c r="AK48" s="173">
        <f t="shared" si="4"/>
        <v>57.56241559930173</v>
      </c>
      <c r="AM48" s="11"/>
      <c r="AN48" s="180">
        <f t="shared" si="7"/>
        <v>1.2737810210424359E-5</v>
      </c>
      <c r="AO48" s="180">
        <f t="shared" si="7"/>
        <v>6.3060121672982124E-5</v>
      </c>
      <c r="AP48" s="180">
        <f t="shared" si="7"/>
        <v>9.8704422755146824E-3</v>
      </c>
      <c r="AQ48" s="180">
        <f t="shared" si="7"/>
        <v>4.6653262317862387E-3</v>
      </c>
      <c r="AR48" s="180">
        <f t="shared" si="7"/>
        <v>4.6653262317862387E-3</v>
      </c>
      <c r="AS48" s="11"/>
      <c r="AT48" s="11"/>
      <c r="AU48" s="11"/>
      <c r="AV48" s="11"/>
      <c r="AW48" s="11"/>
      <c r="AX48" s="11"/>
      <c r="AZ48" s="11"/>
      <c r="BA48" s="11"/>
      <c r="BB48" s="11"/>
      <c r="BC48" s="11"/>
      <c r="BD48" s="11"/>
    </row>
    <row r="49" spans="1:56" ht="13" x14ac:dyDescent="0.15">
      <c r="A49" s="30" t="s">
        <v>38</v>
      </c>
      <c r="B49" s="14"/>
      <c r="C49" s="32">
        <f>(C45/(1+C45))*(C44/(1+C44))*C46</f>
        <v>0.125</v>
      </c>
      <c r="D49" s="100"/>
      <c r="E49" s="32">
        <f>(E45/(1+E45))*(E44/(1+E44))*E46</f>
        <v>0.45889698231009374</v>
      </c>
      <c r="F49" s="100"/>
      <c r="G49" s="32">
        <f>(G45/(1+G45))*(G44/(1+G44))*G46</f>
        <v>0.5625</v>
      </c>
      <c r="H49" s="100"/>
      <c r="I49" s="32">
        <f>(I45/(1+I45))*(I44/(1+I44))*I46</f>
        <v>0.5625</v>
      </c>
      <c r="J49" s="32"/>
      <c r="K49" s="32">
        <f>(K45/(1+K45))*(K44/(1+K44))*K46</f>
        <v>0.5625</v>
      </c>
      <c r="L49" s="32"/>
      <c r="N49" s="10">
        <f t="shared" si="5"/>
        <v>-5</v>
      </c>
      <c r="O49" s="10">
        <v>-0.5</v>
      </c>
      <c r="P49" s="10">
        <v>0.1139235037911349</v>
      </c>
      <c r="Q49" s="10">
        <v>0.35765251457057035</v>
      </c>
      <c r="R49" s="10">
        <v>3.5990446899680749E-2</v>
      </c>
      <c r="S49" s="10">
        <v>0.24329232425029321</v>
      </c>
      <c r="T49" s="10">
        <v>3.8403884629333765E-2</v>
      </c>
      <c r="V49" s="10">
        <f t="shared" si="6"/>
        <v>1.0240000000000001E-2</v>
      </c>
      <c r="W49" s="10">
        <v>5.1200000000000002E-2</v>
      </c>
      <c r="X49" s="71">
        <v>0.11486720224547065</v>
      </c>
      <c r="Y49" s="71">
        <v>0.40495280082754448</v>
      </c>
      <c r="Z49" s="71">
        <v>1.9013851733698926E-2</v>
      </c>
      <c r="AA49" s="71">
        <v>0.15484179827069602</v>
      </c>
      <c r="AB49" s="71">
        <v>2.0331918579853687E-2</v>
      </c>
      <c r="AF49" s="175">
        <v>5000</v>
      </c>
      <c r="AG49" s="173">
        <f t="shared" si="4"/>
        <v>223.15199065974281</v>
      </c>
      <c r="AH49" s="173">
        <f t="shared" si="4"/>
        <v>155.15082495397812</v>
      </c>
      <c r="AI49" s="173">
        <f t="shared" si="4"/>
        <v>15.104664289807978</v>
      </c>
      <c r="AJ49" s="173">
        <f t="shared" si="4"/>
        <v>22.424966239720689</v>
      </c>
      <c r="AK49" s="173">
        <f t="shared" si="4"/>
        <v>22.424966239720689</v>
      </c>
      <c r="AM49" s="11"/>
      <c r="AN49" s="180">
        <f t="shared" si="7"/>
        <v>7.9611313815152257E-5</v>
      </c>
      <c r="AO49" s="180">
        <f t="shared" si="7"/>
        <v>3.9412576045613827E-4</v>
      </c>
      <c r="AP49" s="180">
        <f t="shared" si="7"/>
        <v>6.1690264221966766E-2</v>
      </c>
      <c r="AQ49" s="180">
        <f t="shared" si="7"/>
        <v>2.9158288948663999E-2</v>
      </c>
      <c r="AR49" s="180">
        <f t="shared" si="7"/>
        <v>2.9158288948663999E-2</v>
      </c>
      <c r="AS49" s="11"/>
      <c r="AT49" s="11"/>
      <c r="AU49" s="11"/>
      <c r="AV49" s="11"/>
      <c r="AW49" s="11"/>
      <c r="AX49" s="11"/>
      <c r="AZ49" s="11"/>
      <c r="BA49" s="11"/>
      <c r="BB49" s="11"/>
      <c r="BC49" s="11"/>
      <c r="BD49" s="11"/>
    </row>
    <row r="50" spans="1:56" ht="13" x14ac:dyDescent="0.15">
      <c r="A50" s="14" t="s">
        <v>126</v>
      </c>
      <c r="B50" s="14" t="s">
        <v>4</v>
      </c>
      <c r="C50" s="33">
        <f>4*(1+C44)/C44*C64</f>
        <v>0.14863757880747636</v>
      </c>
      <c r="D50" s="101"/>
      <c r="E50" s="33">
        <f>4*(1+E44)/E44*E64</f>
        <v>0.1794792882804937</v>
      </c>
      <c r="F50" s="101"/>
      <c r="G50" s="33">
        <f t="shared" ref="G50" si="15">4*(1+G44)/G44*G64</f>
        <v>234.19216288738917</v>
      </c>
      <c r="H50" s="101"/>
      <c r="I50" s="33">
        <f t="shared" ref="I50" si="16">4*(1+I44)/I44*I64</f>
        <v>21.848356715818145</v>
      </c>
      <c r="J50" s="33"/>
      <c r="K50" s="33">
        <f t="shared" ref="K50" si="17">4*(1+K44)/K44*K64</f>
        <v>21.848356715818145</v>
      </c>
      <c r="L50" s="33"/>
      <c r="N50" s="10">
        <f t="shared" si="5"/>
        <v>-1</v>
      </c>
      <c r="O50" s="10">
        <v>-0.1</v>
      </c>
      <c r="P50" s="10">
        <v>0.12329304292832802</v>
      </c>
      <c r="Q50" s="10">
        <v>0.44395459491360512</v>
      </c>
      <c r="R50" s="10">
        <v>3.5990743328552212E-2</v>
      </c>
      <c r="S50" s="10">
        <v>0.24329656376452449</v>
      </c>
      <c r="T50" s="10">
        <v>3.8404553839987761E-2</v>
      </c>
      <c r="V50" s="10">
        <f t="shared" si="6"/>
        <v>2.0480000000000002E-2</v>
      </c>
      <c r="W50" s="10">
        <v>0.1024</v>
      </c>
      <c r="X50" s="71">
        <v>0.12344422264399563</v>
      </c>
      <c r="Y50" s="71">
        <v>0.44479687799759388</v>
      </c>
      <c r="Z50" s="71">
        <v>3.6798897284523679E-2</v>
      </c>
      <c r="AA50" s="71">
        <v>0.246792734028764</v>
      </c>
      <c r="AB50" s="71">
        <v>3.926299934996591E-2</v>
      </c>
      <c r="AF50" s="175">
        <v>10000</v>
      </c>
      <c r="AG50" s="173">
        <f t="shared" si="4"/>
        <v>111.0759953298714</v>
      </c>
      <c r="AH50" s="173">
        <f t="shared" si="4"/>
        <v>77.075412476989058</v>
      </c>
      <c r="AI50" s="173">
        <f t="shared" si="4"/>
        <v>7.0523321449039891</v>
      </c>
      <c r="AJ50" s="173">
        <f t="shared" si="4"/>
        <v>10.712483119860345</v>
      </c>
      <c r="AK50" s="173">
        <f t="shared" si="4"/>
        <v>10.712483119860345</v>
      </c>
      <c r="AM50" s="11"/>
      <c r="AN50" s="180">
        <f t="shared" si="7"/>
        <v>3.1844525526060903E-4</v>
      </c>
      <c r="AO50" s="180">
        <f t="shared" si="7"/>
        <v>1.5765030418245531E-3</v>
      </c>
      <c r="AP50" s="180">
        <f t="shared" si="7"/>
        <v>0.24676105688786706</v>
      </c>
      <c r="AQ50" s="180">
        <f t="shared" si="7"/>
        <v>0.116633155794656</v>
      </c>
      <c r="AR50" s="180">
        <f t="shared" si="7"/>
        <v>0.116633155794656</v>
      </c>
      <c r="AS50" s="11"/>
      <c r="AT50" s="11"/>
      <c r="AU50" s="11"/>
      <c r="AV50" s="11"/>
      <c r="AW50" s="11"/>
      <c r="AX50" s="11"/>
      <c r="AZ50" s="11"/>
      <c r="BA50" s="11"/>
      <c r="BB50" s="11"/>
      <c r="BC50" s="11"/>
      <c r="BD50" s="11"/>
    </row>
    <row r="51" spans="1:56" ht="13" x14ac:dyDescent="0.15">
      <c r="A51" s="79" t="s">
        <v>127</v>
      </c>
      <c r="B51" s="14" t="s">
        <v>39</v>
      </c>
      <c r="C51" s="34">
        <f>4*4*(C44/(1+C44))*(C45/(1+C45))*(1/C48)</f>
        <v>215.28875979235491</v>
      </c>
      <c r="D51" s="127" t="s">
        <v>150</v>
      </c>
      <c r="E51" s="81">
        <f>4*4*(E44/(1+E44))*(E45/(1+E45))*(1/E48)</f>
        <v>241.55900730964373</v>
      </c>
      <c r="F51" s="123"/>
      <c r="G51" s="81">
        <f>4*4*(G44/(1+G44))*(G45/(1+G45))*(1/G48)</f>
        <v>0.20495989023800382</v>
      </c>
      <c r="H51" s="123"/>
      <c r="I51" s="81">
        <f>4*4*(I44/(1+I44))*(I45/(1+I45))*(1/I48)</f>
        <v>2.196961566690649</v>
      </c>
      <c r="J51" s="81"/>
      <c r="K51" s="81">
        <f>4*4*(K44/(1+K44))*(K45/(1+K45))*(1/K48)</f>
        <v>2.196961566690649</v>
      </c>
      <c r="L51" s="32"/>
      <c r="M51" s="76" t="s">
        <v>145</v>
      </c>
      <c r="N51" s="10">
        <f t="shared" si="5"/>
        <v>0</v>
      </c>
      <c r="O51" s="10">
        <v>0</v>
      </c>
      <c r="P51" s="10">
        <v>0.12371688677328223</v>
      </c>
      <c r="Q51" s="10">
        <v>0.44845928573635518</v>
      </c>
      <c r="R51" s="10">
        <v>3.5990755668297993E-2</v>
      </c>
      <c r="S51" s="10">
        <v>0.24329674024877954</v>
      </c>
      <c r="T51" s="10">
        <v>3.8404581698166164E-2</v>
      </c>
      <c r="V51" s="10">
        <f t="shared" si="6"/>
        <v>4.0960000000000003E-2</v>
      </c>
      <c r="W51" s="10">
        <v>0.20480000000000001</v>
      </c>
      <c r="X51" s="71">
        <v>0.12380560186457128</v>
      </c>
      <c r="Y51" s="71">
        <v>0.45380330964494742</v>
      </c>
      <c r="Z51" s="71">
        <v>6.917443716799232E-2</v>
      </c>
      <c r="AA51" s="71">
        <v>0.35366602786651075</v>
      </c>
      <c r="AB51" s="71">
        <v>7.3517228940545798E-2</v>
      </c>
      <c r="AF51" s="177">
        <v>20000</v>
      </c>
      <c r="AG51" s="173">
        <f t="shared" ref="AG51:AK56" si="18">AG$36/$AF51-1</f>
        <v>55.037997664935702</v>
      </c>
      <c r="AH51" s="173">
        <f t="shared" si="18"/>
        <v>38.037706238494529</v>
      </c>
      <c r="AI51" s="173">
        <f t="shared" si="18"/>
        <v>3.0261660724519945</v>
      </c>
      <c r="AJ51" s="173">
        <f t="shared" si="18"/>
        <v>4.8562415599301723</v>
      </c>
      <c r="AK51" s="173">
        <f t="shared" si="18"/>
        <v>4.8562415599301723</v>
      </c>
      <c r="AM51" s="11"/>
      <c r="AN51" s="180">
        <f t="shared" si="7"/>
        <v>1.2737810210424361E-3</v>
      </c>
      <c r="AO51" s="180">
        <f t="shared" si="7"/>
        <v>6.3060121672982123E-3</v>
      </c>
      <c r="AP51" s="180">
        <f t="shared" si="7"/>
        <v>0.98704422755146826</v>
      </c>
      <c r="AQ51" s="180">
        <f t="shared" si="7"/>
        <v>0.46653262317862398</v>
      </c>
      <c r="AR51" s="180">
        <f t="shared" si="7"/>
        <v>0.46653262317862398</v>
      </c>
      <c r="AS51" s="11"/>
      <c r="AT51" s="11"/>
      <c r="AU51" s="11"/>
      <c r="AV51" s="11"/>
      <c r="AW51" s="11"/>
      <c r="AX51" s="11"/>
      <c r="AZ51" s="11"/>
      <c r="BA51" s="11"/>
      <c r="BB51" s="11"/>
      <c r="BC51" s="11"/>
      <c r="BD51" s="11"/>
    </row>
    <row r="52" spans="1:56" ht="13" x14ac:dyDescent="0.15">
      <c r="A52" s="14" t="s">
        <v>40</v>
      </c>
      <c r="B52" s="14"/>
      <c r="C52" s="35">
        <f t="shared" ref="C52:G52" si="19">C43/C64*C44/(1+C44)</f>
        <v>2.6911094974044367</v>
      </c>
      <c r="D52" s="103"/>
      <c r="E52" s="35">
        <f>E43/E64*E44/(1+E44)</f>
        <v>2.22866941267826</v>
      </c>
      <c r="F52" s="103"/>
      <c r="G52" s="35">
        <f t="shared" si="19"/>
        <v>1.7079990853166985E-2</v>
      </c>
      <c r="H52" s="103"/>
      <c r="I52" s="35">
        <f t="shared" ref="I52" si="20">I43/I64*I44/(1+I44)</f>
        <v>0.18308013055755409</v>
      </c>
      <c r="J52" s="35"/>
      <c r="K52" s="35">
        <f t="shared" ref="K52" si="21">K43/K64*K44/(1+K44)</f>
        <v>1.8308013055755409E-2</v>
      </c>
      <c r="L52" s="35"/>
      <c r="N52" s="10">
        <f t="shared" si="5"/>
        <v>1</v>
      </c>
      <c r="O52" s="10">
        <v>0.1</v>
      </c>
      <c r="P52" s="10">
        <v>0.12329309742700115</v>
      </c>
      <c r="Q52" s="10">
        <v>0.44395659871593229</v>
      </c>
      <c r="R52" s="10">
        <v>3.5990743334096915E-2</v>
      </c>
      <c r="S52" s="10">
        <v>0.24329656384382536</v>
      </c>
      <c r="T52" s="10">
        <v>3.840455385250547E-2</v>
      </c>
      <c r="V52" s="10">
        <f t="shared" si="6"/>
        <v>6.1440000000000008E-2</v>
      </c>
      <c r="W52" s="10">
        <v>0.30720000000000003</v>
      </c>
      <c r="X52" s="71">
        <v>0.12087642576575287</v>
      </c>
      <c r="Y52" s="71">
        <v>0.4466817678940872</v>
      </c>
      <c r="Z52" s="71">
        <v>9.7946815159926773E-2</v>
      </c>
      <c r="AA52" s="71">
        <v>0.41446392897680023</v>
      </c>
      <c r="AB52" s="71">
        <v>0.1037432538770738</v>
      </c>
      <c r="AF52" s="177">
        <v>50000</v>
      </c>
      <c r="AG52" s="173">
        <f t="shared" si="18"/>
        <v>21.415199065974281</v>
      </c>
      <c r="AH52" s="173">
        <f t="shared" si="18"/>
        <v>14.615082495397811</v>
      </c>
      <c r="AI52" s="173">
        <f t="shared" si="18"/>
        <v>0.61046642898079795</v>
      </c>
      <c r="AJ52" s="173">
        <f t="shared" si="18"/>
        <v>1.3424966239720693</v>
      </c>
      <c r="AK52" s="173">
        <f t="shared" si="18"/>
        <v>1.3424966239720693</v>
      </c>
      <c r="AM52" s="11"/>
      <c r="AN52" s="180">
        <f t="shared" si="7"/>
        <v>7.9611313815152254E-3</v>
      </c>
      <c r="AO52" s="180">
        <f t="shared" si="7"/>
        <v>3.9412576045613823E-2</v>
      </c>
      <c r="AP52" s="180">
        <f t="shared" si="7"/>
        <v>6.1690264221966764</v>
      </c>
      <c r="AQ52" s="180">
        <f t="shared" si="7"/>
        <v>2.9158288948663995</v>
      </c>
      <c r="AR52" s="180">
        <f t="shared" si="7"/>
        <v>2.9158288948663995</v>
      </c>
      <c r="AS52" s="11"/>
      <c r="AT52" s="11"/>
      <c r="AU52" s="11"/>
      <c r="AV52" s="11"/>
      <c r="AW52" s="11"/>
      <c r="AX52" s="11"/>
      <c r="AZ52" s="11"/>
      <c r="BA52" s="11"/>
      <c r="BB52" s="11"/>
      <c r="BC52" s="11"/>
      <c r="BD52" s="11"/>
    </row>
    <row r="53" spans="1:56" ht="13" x14ac:dyDescent="0.15">
      <c r="A53" s="7" t="s">
        <v>41</v>
      </c>
      <c r="B53" s="7"/>
      <c r="C53" s="36">
        <f t="shared" ref="C53:G53" si="22">C43/C50</f>
        <v>0.67277737435110918</v>
      </c>
      <c r="D53" s="104"/>
      <c r="E53" s="36">
        <f t="shared" si="22"/>
        <v>0.55716735316956501</v>
      </c>
      <c r="F53" s="104"/>
      <c r="G53" s="36">
        <f t="shared" si="22"/>
        <v>4.2699977132917462E-3</v>
      </c>
      <c r="H53" s="104"/>
      <c r="I53" s="36">
        <f t="shared" ref="I53" si="23">I43/I50</f>
        <v>4.5770032639388523E-2</v>
      </c>
      <c r="J53" s="36"/>
      <c r="K53" s="36">
        <f t="shared" ref="K53" si="24">K43/K50</f>
        <v>4.577003263938853E-3</v>
      </c>
      <c r="L53" s="36"/>
      <c r="N53" s="10">
        <f t="shared" si="5"/>
        <v>5</v>
      </c>
      <c r="O53" s="10">
        <v>0.5</v>
      </c>
      <c r="P53" s="10">
        <v>0.11392932036811881</v>
      </c>
      <c r="Q53" s="10">
        <v>0.35781514660248065</v>
      </c>
      <c r="R53" s="10">
        <v>3.59904475927579E-2</v>
      </c>
      <c r="S53" s="10">
        <v>0.24329233416256507</v>
      </c>
      <c r="T53" s="10">
        <v>3.8403886193993673E-2</v>
      </c>
      <c r="V53" s="10">
        <f t="shared" si="6"/>
        <v>8.1920000000000007E-2</v>
      </c>
      <c r="W53" s="10">
        <v>0.40960000000000002</v>
      </c>
      <c r="X53" s="71">
        <v>0.11770519231992996</v>
      </c>
      <c r="Y53" s="71">
        <v>0.43716101132447449</v>
      </c>
      <c r="Z53" s="71">
        <v>0.12373387692947141</v>
      </c>
      <c r="AA53" s="71">
        <v>0.45355271527946672</v>
      </c>
      <c r="AB53" s="71">
        <v>0.13066736900394346</v>
      </c>
      <c r="AF53" s="177">
        <v>80000</v>
      </c>
      <c r="AG53" s="173">
        <f t="shared" si="18"/>
        <v>13.009499416233925</v>
      </c>
      <c r="AH53" s="173">
        <f t="shared" si="18"/>
        <v>8.7594265596236323</v>
      </c>
      <c r="AI53" s="173">
        <f t="shared" si="18"/>
        <v>6.5415181129986344E-3</v>
      </c>
      <c r="AJ53" s="173">
        <f t="shared" si="18"/>
        <v>0.46406038998254306</v>
      </c>
      <c r="AK53" s="173">
        <f t="shared" si="18"/>
        <v>0.46406038998254306</v>
      </c>
      <c r="AM53" s="11"/>
      <c r="AN53" s="180">
        <f t="shared" si="7"/>
        <v>2.0380496336678978E-2</v>
      </c>
      <c r="AO53" s="180">
        <f t="shared" si="7"/>
        <v>0.1008961946767714</v>
      </c>
      <c r="AP53" s="180">
        <f t="shared" si="7"/>
        <v>15.792707640823492</v>
      </c>
      <c r="AQ53" s="180">
        <f t="shared" si="7"/>
        <v>7.4645219708579837</v>
      </c>
      <c r="AR53" s="180">
        <f t="shared" si="7"/>
        <v>7.4645219708579837</v>
      </c>
      <c r="AS53" s="11"/>
      <c r="AT53" s="11"/>
      <c r="AU53" s="11"/>
      <c r="AV53" s="11"/>
      <c r="AW53" s="11"/>
      <c r="AX53" s="11"/>
      <c r="AZ53" s="11"/>
      <c r="BA53" s="11"/>
      <c r="BB53" s="11"/>
      <c r="BC53" s="11"/>
      <c r="BD53" s="11"/>
    </row>
    <row r="54" spans="1:56" ht="13" x14ac:dyDescent="0.15">
      <c r="A54" s="14" t="s">
        <v>42</v>
      </c>
      <c r="B54" s="14"/>
      <c r="C54" s="26">
        <f t="shared" ref="C54:G54" si="25">(3*SQRT(81*C52^2+12*C52)+27*C52+2)^(1/3)  /  (2^(1/3))</f>
        <v>4.2105283848727568</v>
      </c>
      <c r="D54" s="97"/>
      <c r="E54" s="26">
        <f t="shared" si="25"/>
        <v>3.9612505425556708</v>
      </c>
      <c r="F54" s="97"/>
      <c r="G54" s="26">
        <f t="shared" si="25"/>
        <v>1.2488513629296476</v>
      </c>
      <c r="H54" s="97"/>
      <c r="I54" s="26">
        <f t="shared" ref="I54" si="26">(3*SQRT(81*I52^2+12*I52)+27*I52+2)^(1/3)  /  (2^(1/3))</f>
        <v>1.8941666468921439</v>
      </c>
      <c r="J54" s="26"/>
      <c r="K54" s="26">
        <f t="shared" ref="K54" si="27">(3*SQRT(81*K52^2+12*K52)+27*K52+2)^(1/3)  /  (2^(1/3))</f>
        <v>1.2583256863732704</v>
      </c>
      <c r="L54" s="26"/>
      <c r="N54" s="10">
        <f t="shared" si="5"/>
        <v>10</v>
      </c>
      <c r="O54" s="10">
        <v>1</v>
      </c>
      <c r="P54" s="10">
        <v>9.2083756334734992E-2</v>
      </c>
      <c r="Q54" s="10">
        <v>0.22287346356808863</v>
      </c>
      <c r="R54" s="10">
        <v>3.5989524780366176E-2</v>
      </c>
      <c r="S54" s="10">
        <v>0.24327913663375073</v>
      </c>
      <c r="T54" s="10">
        <v>3.8401802953696058E-2</v>
      </c>
      <c r="V54" s="10">
        <f t="shared" si="6"/>
        <v>0.12288000000000002</v>
      </c>
      <c r="W54" s="10">
        <v>0.61440000000000006</v>
      </c>
      <c r="X54" s="71">
        <v>0.11205375632176161</v>
      </c>
      <c r="Y54" s="71">
        <v>0.41876498323908501</v>
      </c>
      <c r="Z54" s="71">
        <v>0.16815613066239229</v>
      </c>
      <c r="AA54" s="71">
        <v>0.49998579776278274</v>
      </c>
      <c r="AB54" s="71">
        <v>0.17669566209675769</v>
      </c>
      <c r="AF54" s="175">
        <v>100000</v>
      </c>
      <c r="AG54" s="173">
        <f t="shared" si="18"/>
        <v>10.207599532987141</v>
      </c>
      <c r="AH54" s="173">
        <f t="shared" si="18"/>
        <v>6.8075412476989055</v>
      </c>
      <c r="AI54" s="173">
        <f t="shared" si="18"/>
        <v>-0.19476678550960103</v>
      </c>
      <c r="AJ54" s="173">
        <f t="shared" si="18"/>
        <v>0.17124831198603463</v>
      </c>
      <c r="AK54" s="173">
        <f t="shared" si="18"/>
        <v>0.17124831198603463</v>
      </c>
      <c r="AM54" s="11"/>
      <c r="AN54" s="180">
        <f t="shared" si="7"/>
        <v>3.1844525526060902E-2</v>
      </c>
      <c r="AO54" s="180">
        <f t="shared" si="7"/>
        <v>0.15765030418245529</v>
      </c>
      <c r="AP54" s="180">
        <f t="shared" si="7"/>
        <v>24.676105688786706</v>
      </c>
      <c r="AQ54" s="180">
        <f t="shared" si="7"/>
        <v>11.663315579465598</v>
      </c>
      <c r="AR54" s="180">
        <f t="shared" si="7"/>
        <v>11.663315579465598</v>
      </c>
      <c r="AS54" s="11"/>
      <c r="AT54" s="11"/>
      <c r="AU54" s="11"/>
      <c r="AV54" s="11"/>
      <c r="AW54" s="11"/>
      <c r="AX54" s="11"/>
      <c r="AZ54" s="11"/>
      <c r="BA54" s="11"/>
      <c r="BB54" s="11"/>
      <c r="BC54" s="11"/>
      <c r="BD54" s="11"/>
    </row>
    <row r="55" spans="1:56" ht="13" x14ac:dyDescent="0.15">
      <c r="A55" s="14" t="s">
        <v>43</v>
      </c>
      <c r="B55" s="14"/>
      <c r="C55" s="26">
        <f t="shared" ref="C55:G55" si="28">(C54+1/C54-2)/3</f>
        <v>0.81600942272119514</v>
      </c>
      <c r="D55" s="97"/>
      <c r="E55" s="26">
        <f t="shared" si="28"/>
        <v>0.73789869146800446</v>
      </c>
      <c r="F55" s="97"/>
      <c r="G55" s="26">
        <f t="shared" si="28"/>
        <v>1.6529055597315729E-2</v>
      </c>
      <c r="H55" s="97"/>
      <c r="I55" s="26">
        <f t="shared" ref="I55" si="29">(I54+1/I54-2)/3</f>
        <v>0.14070110000197644</v>
      </c>
      <c r="J55" s="26"/>
      <c r="K55" s="26">
        <f t="shared" ref="K55" si="30">(K54+1/K54-2)/3</f>
        <v>1.7677500868251855E-2</v>
      </c>
      <c r="L55" s="26"/>
      <c r="N55" s="10">
        <f t="shared" si="5"/>
        <v>20</v>
      </c>
      <c r="O55" s="10">
        <v>2</v>
      </c>
      <c r="P55" s="10">
        <v>5.2130463196510851E-2</v>
      </c>
      <c r="Q55" s="10">
        <v>8.8986953658649753E-2</v>
      </c>
      <c r="R55" s="10">
        <v>3.5985843652205127E-2</v>
      </c>
      <c r="S55" s="10">
        <v>0.24322649878142577</v>
      </c>
      <c r="T55" s="10">
        <v>3.8393494027329188E-2</v>
      </c>
      <c r="V55" s="10">
        <f t="shared" si="6"/>
        <v>0.16384000000000001</v>
      </c>
      <c r="W55" s="10">
        <v>0.81920000000000004</v>
      </c>
      <c r="X55" s="71">
        <v>0.10741882135500198</v>
      </c>
      <c r="Y55" s="71">
        <v>0.40299223502105852</v>
      </c>
      <c r="Z55" s="71">
        <v>0.20518415555303449</v>
      </c>
      <c r="AA55" s="71">
        <v>0.52552309907274208</v>
      </c>
      <c r="AB55" s="71">
        <v>0.21473382636216978</v>
      </c>
      <c r="AF55" s="175">
        <v>200000</v>
      </c>
      <c r="AG55" s="173">
        <f t="shared" si="18"/>
        <v>4.6037997664935704</v>
      </c>
      <c r="AH55" s="173">
        <f t="shared" si="18"/>
        <v>2.9037706238494527</v>
      </c>
      <c r="AI55" s="173">
        <f t="shared" si="18"/>
        <v>-0.59738339275480046</v>
      </c>
      <c r="AJ55" s="173">
        <f t="shared" si="18"/>
        <v>-0.41437584400698269</v>
      </c>
      <c r="AK55" s="173">
        <f t="shared" si="18"/>
        <v>-0.41437584400698269</v>
      </c>
      <c r="AN55" s="180">
        <f t="shared" si="7"/>
        <v>0.12737810210424361</v>
      </c>
      <c r="AO55" s="180">
        <f t="shared" si="7"/>
        <v>0.63060121672982117</v>
      </c>
      <c r="AP55" s="180">
        <f t="shared" si="7"/>
        <v>98.704422755146823</v>
      </c>
      <c r="AQ55" s="180">
        <f t="shared" si="7"/>
        <v>46.653262317862392</v>
      </c>
      <c r="AR55" s="180">
        <f t="shared" si="7"/>
        <v>46.653262317862392</v>
      </c>
      <c r="AT55" s="11"/>
      <c r="AU55" s="11"/>
      <c r="AV55" s="11"/>
      <c r="AW55" s="11"/>
      <c r="AX55" s="11"/>
      <c r="AZ55" s="11"/>
      <c r="BA55" s="11"/>
      <c r="BB55" s="11"/>
      <c r="BC55" s="11"/>
      <c r="BD55" s="11"/>
    </row>
    <row r="56" spans="1:56" ht="13" x14ac:dyDescent="0.15">
      <c r="A56" s="7" t="s">
        <v>44</v>
      </c>
      <c r="B56" s="7"/>
      <c r="C56" s="36">
        <f t="shared" ref="C56:G56" si="31">C55*(1+C55)^2 - C52</f>
        <v>0</v>
      </c>
      <c r="D56" s="104"/>
      <c r="E56" s="36">
        <f t="shared" si="31"/>
        <v>0</v>
      </c>
      <c r="F56" s="104"/>
      <c r="G56" s="36">
        <f t="shared" si="31"/>
        <v>-4.163336342344337E-17</v>
      </c>
      <c r="H56" s="104"/>
      <c r="I56" s="36">
        <f t="shared" ref="I56" si="32">I55*(1+I55)^2 - I52</f>
        <v>0</v>
      </c>
      <c r="J56" s="36"/>
      <c r="K56" s="36">
        <f t="shared" ref="K56" si="33">K55*(1+K55)^2 - K52</f>
        <v>0</v>
      </c>
      <c r="L56" s="36"/>
      <c r="N56" s="10">
        <f t="shared" si="5"/>
        <v>40</v>
      </c>
      <c r="O56" s="10">
        <v>4</v>
      </c>
      <c r="P56" s="10">
        <v>1.9075066125049979E-2</v>
      </c>
      <c r="Q56" s="10">
        <v>2.6246852242123982E-2</v>
      </c>
      <c r="R56" s="10">
        <v>3.5971203374177634E-2</v>
      </c>
      <c r="S56" s="10">
        <v>0.24301727070319437</v>
      </c>
      <c r="T56" s="10">
        <v>3.8360467210711034E-2</v>
      </c>
      <c r="V56" s="10">
        <f t="shared" si="6"/>
        <v>0.24576000000000003</v>
      </c>
      <c r="W56" s="10">
        <v>1.2288000000000001</v>
      </c>
      <c r="X56" s="71">
        <v>0.10030638763568538</v>
      </c>
      <c r="Y56" s="71">
        <v>0.37810047937438523</v>
      </c>
      <c r="Z56" s="71">
        <v>0.26367731977754322</v>
      </c>
      <c r="AA56" s="71">
        <v>0.55012270271158215</v>
      </c>
      <c r="AB56" s="71">
        <v>0.27423497053112383</v>
      </c>
      <c r="AF56" s="178">
        <v>500000</v>
      </c>
      <c r="AG56" s="173">
        <f t="shared" si="18"/>
        <v>1.2415199065974281</v>
      </c>
      <c r="AH56" s="173">
        <f t="shared" si="18"/>
        <v>0.56150824953978118</v>
      </c>
      <c r="AI56" s="173">
        <f t="shared" si="18"/>
        <v>-0.83895335710192021</v>
      </c>
      <c r="AJ56" s="173">
        <f t="shared" si="18"/>
        <v>-0.7657503376027931</v>
      </c>
      <c r="AK56" s="173">
        <f t="shared" si="18"/>
        <v>-0.7657503376027931</v>
      </c>
      <c r="AN56" s="180">
        <f t="shared" si="7"/>
        <v>0.79611313815152251</v>
      </c>
      <c r="AO56" s="180">
        <f t="shared" si="7"/>
        <v>3.9412576045613825</v>
      </c>
      <c r="AP56" s="180">
        <f t="shared" si="7"/>
        <v>616.90264221966754</v>
      </c>
      <c r="AQ56" s="180">
        <f t="shared" si="7"/>
        <v>291.58288948664</v>
      </c>
      <c r="AR56" s="180">
        <f t="shared" si="7"/>
        <v>291.58288948664</v>
      </c>
      <c r="AT56" s="11"/>
      <c r="AU56" s="11"/>
      <c r="AV56" s="11"/>
      <c r="AW56" s="11"/>
      <c r="AX56" s="11"/>
      <c r="AZ56" s="11"/>
      <c r="BA56" s="11"/>
      <c r="BB56" s="11"/>
      <c r="BC56" s="11"/>
      <c r="BD56" s="11"/>
    </row>
    <row r="57" spans="1:56" ht="13" x14ac:dyDescent="0.15">
      <c r="A57" s="14" t="s">
        <v>45</v>
      </c>
      <c r="B57" s="14" t="s">
        <v>4</v>
      </c>
      <c r="C57" s="35">
        <f t="shared" ref="C57:G57" si="34">4*C45/(1+C45)*C64*C55^2</f>
        <v>2.4743377354656444E-2</v>
      </c>
      <c r="D57" s="103"/>
      <c r="E57" s="35">
        <f>4*E45/(1+E45)*E64*E55^2</f>
        <v>4.4845928573635521E-2</v>
      </c>
      <c r="F57" s="103"/>
      <c r="G57" s="35">
        <f t="shared" si="34"/>
        <v>3.5990755668297993E-2</v>
      </c>
      <c r="H57" s="103"/>
      <c r="I57" s="35">
        <f>4*I45/(1+I45)*I64*I55^2</f>
        <v>0.24329674024877956</v>
      </c>
      <c r="J57" s="35"/>
      <c r="K57" s="35">
        <f t="shared" ref="K57" si="35">4*K45/(1+K45)*K64*K55^2</f>
        <v>3.8404581698166162E-3</v>
      </c>
      <c r="L57" s="35"/>
      <c r="N57" s="10">
        <f t="shared" si="5"/>
        <v>60</v>
      </c>
      <c r="O57" s="10">
        <v>6</v>
      </c>
      <c r="P57" s="10">
        <v>9.2830795395956751E-3</v>
      </c>
      <c r="Q57" s="10">
        <v>1.2109858858358653E-2</v>
      </c>
      <c r="R57" s="10">
        <v>3.594698866559469E-2</v>
      </c>
      <c r="S57" s="10">
        <v>0.24267162817085189</v>
      </c>
      <c r="T57" s="10">
        <v>3.8305907265279243E-2</v>
      </c>
      <c r="V57" s="10">
        <f t="shared" si="6"/>
        <v>0.32768000000000003</v>
      </c>
      <c r="W57" s="10">
        <v>1.6384000000000001</v>
      </c>
      <c r="X57" s="71">
        <v>9.5012998080547903E-2</v>
      </c>
      <c r="Y57" s="71">
        <v>0.35920444126013823</v>
      </c>
      <c r="Z57" s="71">
        <v>0.30801039177033868</v>
      </c>
      <c r="AA57" s="71">
        <v>0.55948837962890641</v>
      </c>
      <c r="AB57" s="71">
        <v>0.31885980048026691</v>
      </c>
      <c r="AT57" s="11"/>
      <c r="AU57" s="11"/>
      <c r="AV57" s="11"/>
      <c r="AW57" s="11"/>
      <c r="AX57" s="11"/>
      <c r="AZ57" s="11"/>
      <c r="BA57" s="11"/>
      <c r="BB57" s="11"/>
      <c r="BC57" s="11"/>
      <c r="BD57" s="11"/>
    </row>
    <row r="58" spans="1:56" ht="13" x14ac:dyDescent="0.15">
      <c r="A58" s="14" t="s">
        <v>46</v>
      </c>
      <c r="B58" s="14" t="s">
        <v>47</v>
      </c>
      <c r="C58" s="37">
        <f>C57/C43*C46</f>
        <v>0.12371688677328221</v>
      </c>
      <c r="D58" s="105"/>
      <c r="E58" s="37">
        <f>E57/E43*E46</f>
        <v>0.44845928573635518</v>
      </c>
      <c r="F58" s="105"/>
      <c r="G58" s="37">
        <f>G57/G43*G46</f>
        <v>3.5990755668297993E-2</v>
      </c>
      <c r="H58" s="105"/>
      <c r="I58" s="37">
        <f>I57/I43*I46</f>
        <v>0.24329674024877956</v>
      </c>
      <c r="J58" s="37"/>
      <c r="K58" s="37">
        <f>K57/K43*K46</f>
        <v>3.8404581698166157E-2</v>
      </c>
      <c r="L58" s="37"/>
      <c r="N58" s="10">
        <f t="shared" si="5"/>
        <v>80</v>
      </c>
      <c r="O58" s="10">
        <v>8</v>
      </c>
      <c r="P58" s="10">
        <v>5.4056195275488063E-3</v>
      </c>
      <c r="Q58" s="10">
        <v>6.9235637878354434E-3</v>
      </c>
      <c r="R58" s="10">
        <v>3.5913366313552915E-2</v>
      </c>
      <c r="S58" s="10">
        <v>0.24219255866185457</v>
      </c>
      <c r="T58" s="10">
        <v>3.8230285766698645E-2</v>
      </c>
      <c r="V58" s="10">
        <f t="shared" si="6"/>
        <v>0.49152000000000007</v>
      </c>
      <c r="W58" s="10">
        <v>2.4576000000000002</v>
      </c>
      <c r="X58" s="71">
        <v>8.7420256720490058E-2</v>
      </c>
      <c r="Y58" s="71">
        <v>0.33170520889982924</v>
      </c>
      <c r="Z58" s="71">
        <v>0.3710468784877381</v>
      </c>
      <c r="AA58" s="71">
        <v>0.56202031864535995</v>
      </c>
      <c r="AB58" s="71">
        <v>0.38159661729736316</v>
      </c>
      <c r="AT58" s="11"/>
      <c r="AU58" s="11"/>
      <c r="AV58" s="11"/>
      <c r="AW58" s="11"/>
      <c r="AX58" s="11"/>
      <c r="AZ58" s="11"/>
      <c r="BA58" s="11"/>
      <c r="BB58" s="11"/>
      <c r="BC58" s="11"/>
      <c r="BD58" s="11"/>
    </row>
    <row r="59" spans="1:56" ht="13" x14ac:dyDescent="0.15">
      <c r="A59" s="14" t="s">
        <v>48</v>
      </c>
      <c r="B59" s="14" t="s">
        <v>47</v>
      </c>
      <c r="C59" s="37">
        <f>4*C45/(1+C45)*C44/(1+C44)*C55/(1+C55)^2*C46</f>
        <v>0.1237168867732822</v>
      </c>
      <c r="D59" s="105"/>
      <c r="E59" s="37">
        <f>4*E45/(1+E45)*E44/(1+E44)*E55/(1+E55)^2*E46</f>
        <v>0.44845928573635541</v>
      </c>
      <c r="F59" s="105"/>
      <c r="G59" s="37">
        <f>4*G45/(1+G45)*G44/(1+G44)*G55/(1+G55)^2*G46</f>
        <v>3.5990755668298076E-2</v>
      </c>
      <c r="H59" s="105"/>
      <c r="I59" s="37">
        <f>4*I45/(1+I45)*I44/(1+I44)*I55/(1+I55)^2*I46</f>
        <v>0.24329674024877981</v>
      </c>
      <c r="J59" s="37"/>
      <c r="K59" s="37">
        <f>4*K45/(1+K45)*K44/(1+K44)*K55/(1+K55)^2*K46</f>
        <v>3.8404581698166178E-2</v>
      </c>
      <c r="L59" s="37"/>
      <c r="N59" s="10">
        <f t="shared" si="5"/>
        <v>100</v>
      </c>
      <c r="O59" s="10">
        <v>10</v>
      </c>
      <c r="P59" s="10">
        <v>3.5192807840752345E-3</v>
      </c>
      <c r="Q59" s="10">
        <v>4.47551755216754E-3</v>
      </c>
      <c r="R59" s="10">
        <v>3.5870515270045346E-2</v>
      </c>
      <c r="S59" s="10">
        <v>0.24158343581288128</v>
      </c>
      <c r="T59" s="10">
        <v>3.8134135246170937E-2</v>
      </c>
      <c r="V59" s="10">
        <f t="shared" si="6"/>
        <v>0.65536000000000005</v>
      </c>
      <c r="W59" s="10">
        <v>3.2768000000000002</v>
      </c>
      <c r="X59" s="71">
        <v>8.2049708009607966E-2</v>
      </c>
      <c r="Y59" s="71">
        <v>0.31203336745708615</v>
      </c>
      <c r="Z59" s="71">
        <v>0.41376397545028043</v>
      </c>
      <c r="AA59" s="71">
        <v>0.55703435432343895</v>
      </c>
      <c r="AB59" s="71">
        <v>0.42359859267920402</v>
      </c>
      <c r="AT59" s="12"/>
      <c r="AU59" s="12"/>
      <c r="AV59" s="12"/>
      <c r="AW59" s="12"/>
      <c r="AX59" s="12"/>
      <c r="AZ59" s="12"/>
      <c r="BA59" s="12"/>
      <c r="BB59" s="12"/>
      <c r="BC59" s="12"/>
      <c r="BD59" s="12"/>
    </row>
    <row r="60" spans="1:56" ht="13" x14ac:dyDescent="0.15">
      <c r="A60" s="38" t="s">
        <v>49</v>
      </c>
      <c r="B60" s="38" t="s">
        <v>50</v>
      </c>
      <c r="C60" s="39">
        <f>C57*C42*1000*C46</f>
        <v>12.371688677328223</v>
      </c>
      <c r="D60" s="106"/>
      <c r="E60" s="39">
        <f>E57*E42*1000*E46</f>
        <v>44.845928573635518</v>
      </c>
      <c r="F60" s="106"/>
      <c r="G60" s="39">
        <f>G57*G42*1000*G46</f>
        <v>3.5990755668297996</v>
      </c>
      <c r="H60" s="106"/>
      <c r="I60" s="39">
        <f>I57*I42*1000*I46</f>
        <v>24.329674024877956</v>
      </c>
      <c r="J60" s="39"/>
      <c r="K60" s="39">
        <f>K57*K42*1000*K46</f>
        <v>3.8404581698166163</v>
      </c>
      <c r="L60" s="39"/>
      <c r="N60" s="10">
        <f t="shared" si="5"/>
        <v>150</v>
      </c>
      <c r="O60" s="10">
        <v>15</v>
      </c>
      <c r="P60" s="10">
        <v>1.5942886034366634E-3</v>
      </c>
      <c r="Q60" s="10">
        <v>2.0223944676972827E-3</v>
      </c>
      <c r="R60" s="10">
        <v>3.5724286642149446E-2</v>
      </c>
      <c r="S60" s="10">
        <v>0.23951689587660405</v>
      </c>
      <c r="T60" s="10">
        <v>3.7807930292770707E-2</v>
      </c>
      <c r="V60" s="10">
        <f t="shared" si="6"/>
        <v>0.98304000000000014</v>
      </c>
      <c r="W60" s="10">
        <v>4.9152000000000005</v>
      </c>
      <c r="X60" s="71">
        <v>7.4639713263396995E-2</v>
      </c>
      <c r="Y60" s="71">
        <v>0.28465071848223444</v>
      </c>
      <c r="Z60" s="71">
        <v>0.46760274044924838</v>
      </c>
      <c r="AA60" s="71">
        <v>0.54197292802828922</v>
      </c>
      <c r="AB60" s="71">
        <v>0.4758327799481552</v>
      </c>
      <c r="AT60" s="11"/>
      <c r="AU60" s="11"/>
      <c r="AV60" s="11"/>
      <c r="AW60" s="11"/>
      <c r="AX60" s="11"/>
      <c r="AZ60" s="11"/>
      <c r="BA60" s="11"/>
      <c r="BB60" s="11"/>
      <c r="BC60" s="11"/>
      <c r="BD60" s="11"/>
    </row>
    <row r="61" spans="1:56" ht="13" x14ac:dyDescent="0.15">
      <c r="A61" s="21" t="s">
        <v>51</v>
      </c>
      <c r="B61" s="22"/>
      <c r="C61" s="40">
        <f t="shared" ref="C61:G61" si="36">C60/C41*0.001</f>
        <v>0.12371688677328223</v>
      </c>
      <c r="D61" s="107"/>
      <c r="E61" s="40">
        <f t="shared" si="36"/>
        <v>0.44845928573635518</v>
      </c>
      <c r="F61" s="107"/>
      <c r="G61" s="40">
        <f t="shared" si="36"/>
        <v>3.5990755668297993E-2</v>
      </c>
      <c r="H61" s="107"/>
      <c r="I61" s="40">
        <f t="shared" ref="I61" si="37">I60/I41*0.001</f>
        <v>0.24329674024877954</v>
      </c>
      <c r="J61" s="40"/>
      <c r="K61" s="40">
        <f t="shared" ref="K61" si="38">K60/K41*0.001</f>
        <v>3.8404581698166164E-2</v>
      </c>
      <c r="L61" s="40"/>
      <c r="N61" s="10">
        <f t="shared" si="5"/>
        <v>200</v>
      </c>
      <c r="O61" s="10">
        <v>20</v>
      </c>
      <c r="P61" s="10">
        <v>9.0474837634364541E-4</v>
      </c>
      <c r="Q61" s="10">
        <v>1.1524430896744367E-3</v>
      </c>
      <c r="R61" s="10">
        <v>3.5524840178603426E-2</v>
      </c>
      <c r="S61" s="10">
        <v>0.23672804191826219</v>
      </c>
      <c r="T61" s="10">
        <v>3.7367707503193348E-2</v>
      </c>
      <c r="V61" s="10">
        <f t="shared" si="6"/>
        <v>1.3107200000000001</v>
      </c>
      <c r="W61" s="10">
        <v>6.5536000000000003</v>
      </c>
      <c r="X61" s="71">
        <v>6.9560057870845793E-2</v>
      </c>
      <c r="Y61" s="71">
        <v>0.2657430463332468</v>
      </c>
      <c r="Z61" s="71">
        <v>0.49949576236975135</v>
      </c>
      <c r="AA61" s="71">
        <v>0.52662082084779127</v>
      </c>
      <c r="AB61" s="71">
        <v>0.50628089914349605</v>
      </c>
      <c r="AT61" s="11"/>
      <c r="AU61" s="11"/>
      <c r="AV61" s="11"/>
      <c r="AW61" s="11"/>
      <c r="AX61" s="11"/>
      <c r="AZ61" s="11"/>
      <c r="BA61" s="11"/>
      <c r="BB61" s="11"/>
      <c r="BC61" s="11"/>
      <c r="BD61" s="11"/>
    </row>
    <row r="62" spans="1:56" ht="12" x14ac:dyDescent="0.15">
      <c r="C62" s="11"/>
      <c r="D62" s="88"/>
      <c r="E62" s="11"/>
      <c r="F62" s="88"/>
      <c r="G62" s="11"/>
      <c r="H62" s="88"/>
      <c r="I62" s="11"/>
      <c r="J62" s="11"/>
      <c r="K62" s="11"/>
      <c r="L62" s="11"/>
      <c r="AT62" s="12"/>
      <c r="AU62" s="12"/>
      <c r="AV62" s="12"/>
      <c r="AW62" s="12"/>
      <c r="AX62" s="12"/>
      <c r="AZ62" s="12"/>
      <c r="BA62" s="12"/>
      <c r="BB62" s="12"/>
      <c r="BC62" s="12"/>
      <c r="BD62" s="12"/>
    </row>
    <row r="63" spans="1:56" ht="21.75" customHeight="1" x14ac:dyDescent="0.15">
      <c r="A63" s="29" t="s">
        <v>52</v>
      </c>
      <c r="C63" s="11"/>
      <c r="D63" s="88"/>
      <c r="E63" s="11"/>
      <c r="F63" s="88"/>
      <c r="G63" s="11"/>
      <c r="H63" s="88"/>
      <c r="I63" s="11"/>
      <c r="J63" s="11"/>
      <c r="K63" s="11"/>
      <c r="L63" s="77"/>
      <c r="M63" s="8" t="s">
        <v>53</v>
      </c>
      <c r="O63" s="10" t="s">
        <v>129</v>
      </c>
    </row>
    <row r="64" spans="1:56" ht="52" x14ac:dyDescent="0.15">
      <c r="A64" s="179" t="s">
        <v>221</v>
      </c>
      <c r="B64" s="30" t="s">
        <v>4</v>
      </c>
      <c r="C64" s="31">
        <f>C80*C89/(C127^2*C128)</f>
        <v>1.8579697350934544E-2</v>
      </c>
      <c r="D64" s="99"/>
      <c r="E64" s="31">
        <f>E80*E89/(E127^2*E128)</f>
        <v>3.0395685918470704E-2</v>
      </c>
      <c r="F64" s="99"/>
      <c r="G64" s="31">
        <f>G80*G89/(G127^2*G128)</f>
        <v>43.911030541385472</v>
      </c>
      <c r="H64" s="99"/>
      <c r="I64" s="31">
        <f>I80*I89/(I127^2*I128)</f>
        <v>4.0965668842159024</v>
      </c>
      <c r="J64" s="31"/>
      <c r="K64" s="31">
        <f>K80*K89/(K127^2*K128)</f>
        <v>4.0965668842159024</v>
      </c>
      <c r="L64" s="31"/>
      <c r="M64" s="76" t="s">
        <v>142</v>
      </c>
      <c r="O64" s="10" t="s">
        <v>130</v>
      </c>
      <c r="AT64" s="11"/>
      <c r="AU64" s="11"/>
      <c r="AV64" s="11"/>
      <c r="AW64" s="11"/>
      <c r="AX64" s="11"/>
      <c r="AZ64" s="11"/>
      <c r="BA64" s="11"/>
      <c r="BB64" s="11"/>
      <c r="BC64" s="11"/>
      <c r="BD64" s="11"/>
    </row>
    <row r="65" spans="1:56" ht="13" x14ac:dyDescent="0.15">
      <c r="A65" s="30" t="s">
        <v>38</v>
      </c>
      <c r="B65" s="14" t="s">
        <v>47</v>
      </c>
      <c r="C65" s="32">
        <f>(C45/(1+C45+C136^2))*(C44/(1+C44+C133^2))*C46</f>
        <v>0.11845471206511587</v>
      </c>
      <c r="D65" s="100"/>
      <c r="E65" s="32">
        <f>(E45/(1+E45+E136^2))*(E44/(1+E44+E133^2))*E46</f>
        <v>0.41023726375807201</v>
      </c>
      <c r="F65" s="100"/>
      <c r="G65" s="32">
        <f>(G45/(1+G45+G136^2))*(G44/(1+G44+G133^2))*G46</f>
        <v>0.56172286014928208</v>
      </c>
      <c r="H65" s="100"/>
      <c r="I65" s="32">
        <f>(I45/(1+I45+I136^2))*(I44/(1+I44+I133^2))*I46</f>
        <v>0.56085833318608869</v>
      </c>
      <c r="J65" s="32"/>
      <c r="K65" s="32">
        <f>(K45/(1+K45+K136^2))*(K44/(1+K44+K133^2))*K46</f>
        <v>0.56085833318608869</v>
      </c>
      <c r="L65" s="32"/>
      <c r="AT65" s="11"/>
      <c r="AU65" s="11"/>
      <c r="AV65" s="11"/>
      <c r="AW65" s="11"/>
      <c r="AX65" s="11"/>
      <c r="AZ65" s="11"/>
      <c r="BA65" s="11"/>
      <c r="BB65" s="11"/>
      <c r="BC65" s="11"/>
      <c r="BD65" s="11"/>
    </row>
    <row r="66" spans="1:56" ht="13" x14ac:dyDescent="0.15">
      <c r="A66" s="14" t="s">
        <v>126</v>
      </c>
      <c r="B66" s="14" t="s">
        <v>4</v>
      </c>
      <c r="C66" s="33">
        <f t="shared" ref="C66:G66" si="39">4*(1+C44+C133^2)/C44*C64</f>
        <v>0.15631335134557611</v>
      </c>
      <c r="D66" s="101"/>
      <c r="E66" s="33">
        <f t="shared" si="39"/>
        <v>0.19875219252891654</v>
      </c>
      <c r="F66" s="101"/>
      <c r="G66" s="33">
        <f t="shared" si="39"/>
        <v>234.51608582139221</v>
      </c>
      <c r="H66" s="101"/>
      <c r="I66" s="33">
        <f t="shared" ref="I66:K66" si="40">4*(1+I44+I133^2)/I44*I64</f>
        <v>21.91229231105785</v>
      </c>
      <c r="J66" s="33"/>
      <c r="K66" s="33">
        <f t="shared" si="40"/>
        <v>21.91229231105785</v>
      </c>
      <c r="L66" s="33"/>
      <c r="AT66" s="11"/>
      <c r="AU66" s="11"/>
      <c r="AV66" s="11"/>
      <c r="AW66" s="11"/>
      <c r="AX66" s="11"/>
      <c r="AZ66" s="11"/>
      <c r="BA66" s="11"/>
      <c r="BB66" s="11"/>
      <c r="BC66" s="11"/>
      <c r="BD66" s="11"/>
    </row>
    <row r="67" spans="1:56" ht="13" x14ac:dyDescent="0.15">
      <c r="A67" s="79" t="s">
        <v>143</v>
      </c>
      <c r="B67" s="14" t="s">
        <v>39</v>
      </c>
      <c r="C67" s="34">
        <f>4*4*(C44/(1+C44))*(C45/(1+C45))*1/C64</f>
        <v>215.28875979235491</v>
      </c>
      <c r="D67" s="102" t="s">
        <v>150</v>
      </c>
      <c r="E67" s="81">
        <f>4*4*(E44/(1+E44))*(E45/(1+E45))*1/E64</f>
        <v>241.55900730964373</v>
      </c>
      <c r="F67" s="123"/>
      <c r="G67" s="81">
        <f t="shared" ref="G67:K67" si="41">4*4*(G44/(1+G44))*(G45/(1+G45))*1/G64</f>
        <v>0.20495989023800382</v>
      </c>
      <c r="H67" s="123"/>
      <c r="I67" s="81">
        <f>4*4*(I44/(1+I44))*(I45/(1+I45))*1/I64</f>
        <v>2.196961566690649</v>
      </c>
      <c r="J67" s="81"/>
      <c r="K67" s="81">
        <f t="shared" si="41"/>
        <v>2.196961566690649</v>
      </c>
      <c r="L67" s="32"/>
      <c r="M67" s="76" t="s">
        <v>145</v>
      </c>
      <c r="AT67" s="11"/>
      <c r="AU67" s="11"/>
      <c r="AV67" s="11"/>
      <c r="AW67" s="11"/>
      <c r="AX67" s="11"/>
      <c r="AZ67" s="11"/>
      <c r="BA67" s="11"/>
      <c r="BB67" s="11"/>
      <c r="BC67" s="11"/>
      <c r="BD67" s="11"/>
    </row>
    <row r="68" spans="1:56" ht="13" x14ac:dyDescent="0.15">
      <c r="A68" s="14" t="s">
        <v>54</v>
      </c>
      <c r="B68" s="14"/>
      <c r="C68" s="35">
        <f t="shared" ref="C68:G68" si="42">C43/C64*C44/(1+C44+C133^2)</f>
        <v>2.5589624722182798</v>
      </c>
      <c r="D68" s="103"/>
      <c r="E68" s="35">
        <f t="shared" si="42"/>
        <v>2.0125564146508919</v>
      </c>
      <c r="F68" s="103"/>
      <c r="G68" s="35">
        <f t="shared" si="42"/>
        <v>1.7056399291289576E-2</v>
      </c>
      <c r="H68" s="103"/>
      <c r="I68" s="35">
        <f t="shared" ref="I68:K68" si="43">I43/I64*I44/(1+I44+I133^2)</f>
        <v>0.18254594011514871</v>
      </c>
      <c r="J68" s="35"/>
      <c r="K68" s="35">
        <f t="shared" si="43"/>
        <v>1.8254594011514871E-2</v>
      </c>
      <c r="L68" s="35"/>
      <c r="AT68" s="11"/>
      <c r="AU68" s="11"/>
      <c r="AV68" s="11"/>
      <c r="AW68" s="11"/>
      <c r="AX68" s="11"/>
      <c r="AZ68" s="11"/>
      <c r="BA68" s="11"/>
      <c r="BB68" s="11"/>
      <c r="BC68" s="11"/>
      <c r="BD68" s="11"/>
    </row>
    <row r="69" spans="1:56" ht="13" x14ac:dyDescent="0.15">
      <c r="A69" s="14" t="s">
        <v>42</v>
      </c>
      <c r="B69" s="14"/>
      <c r="C69" s="26">
        <f t="shared" ref="C69:G69" si="44">(3*SQRT(81*C68^2+12*C68)+27*C68+2)^(1/3)  /  (2^(1/3))</f>
        <v>4.142331951156077</v>
      </c>
      <c r="D69" s="97"/>
      <c r="E69" s="26">
        <f t="shared" si="44"/>
        <v>3.8331646501398629</v>
      </c>
      <c r="F69" s="97"/>
      <c r="G69" s="26">
        <f t="shared" si="44"/>
        <v>1.2486664387239919</v>
      </c>
      <c r="H69" s="97"/>
      <c r="I69" s="26">
        <f t="shared" ref="I69:K69" si="45">(3*SQRT(81*I68^2+12*I68)+27*I68+2)^(1/3)  /  (2^(1/3))</f>
        <v>1.8927959420637135</v>
      </c>
      <c r="J69" s="26"/>
      <c r="K69" s="26">
        <f t="shared" si="45"/>
        <v>1.2579195430868924</v>
      </c>
      <c r="L69" s="26"/>
      <c r="AT69" s="11"/>
      <c r="AU69" s="11"/>
      <c r="AV69" s="11"/>
      <c r="AW69" s="11"/>
      <c r="AX69" s="11"/>
      <c r="AZ69" s="11"/>
      <c r="BA69" s="11"/>
      <c r="BB69" s="11"/>
      <c r="BC69" s="11"/>
      <c r="BD69" s="11"/>
    </row>
    <row r="70" spans="1:56" ht="13" x14ac:dyDescent="0.15">
      <c r="A70" s="14" t="s">
        <v>43</v>
      </c>
      <c r="B70" s="14"/>
      <c r="C70" s="26">
        <f t="shared" ref="C70:G70" si="46">(C69+1/C69-2)/3</f>
        <v>0.7945806217116077</v>
      </c>
      <c r="D70" s="97"/>
      <c r="E70" s="26">
        <f t="shared" si="46"/>
        <v>0.69801523174932856</v>
      </c>
      <c r="F70" s="97"/>
      <c r="G70" s="26">
        <f t="shared" si="46"/>
        <v>1.6506943148847597E-2</v>
      </c>
      <c r="H70" s="97"/>
      <c r="I70" s="26">
        <f t="shared" ref="I70:K70" si="47">(I69+1/I69-2)/3</f>
        <v>0.14037163690879653</v>
      </c>
      <c r="J70" s="26"/>
      <c r="K70" s="26">
        <f t="shared" si="47"/>
        <v>1.762764851741035E-2</v>
      </c>
      <c r="L70" s="26"/>
      <c r="AT70" s="11"/>
      <c r="AU70" s="11"/>
      <c r="AV70" s="11"/>
      <c r="AW70" s="11"/>
      <c r="AX70" s="11"/>
      <c r="AZ70" s="11"/>
      <c r="BA70" s="11"/>
      <c r="BB70" s="11"/>
      <c r="BC70" s="11"/>
      <c r="BD70" s="11"/>
    </row>
    <row r="71" spans="1:56" ht="13" x14ac:dyDescent="0.15">
      <c r="A71" s="7" t="s">
        <v>44</v>
      </c>
      <c r="B71" s="41"/>
      <c r="C71" s="36">
        <f t="shared" ref="C71:G71" si="48">C70*(1+C70)^2 - C68</f>
        <v>0</v>
      </c>
      <c r="D71" s="104"/>
      <c r="E71" s="36">
        <f t="shared" si="48"/>
        <v>0</v>
      </c>
      <c r="F71" s="104"/>
      <c r="G71" s="36">
        <f t="shared" si="48"/>
        <v>0</v>
      </c>
      <c r="H71" s="104"/>
      <c r="I71" s="36">
        <f t="shared" ref="I71:K71" si="49">I70*(1+I70)^2 - I68</f>
        <v>0</v>
      </c>
      <c r="J71" s="36"/>
      <c r="K71" s="36">
        <f t="shared" si="49"/>
        <v>4.8572257327350599E-17</v>
      </c>
      <c r="L71" s="36"/>
      <c r="AT71" s="11"/>
      <c r="AU71" s="11"/>
      <c r="AV71" s="11"/>
      <c r="AW71" s="11"/>
      <c r="AX71" s="11"/>
      <c r="AZ71" s="11"/>
      <c r="BA71" s="11"/>
      <c r="BB71" s="11"/>
      <c r="BC71" s="11"/>
      <c r="BD71" s="11"/>
    </row>
    <row r="72" spans="1:56" ht="13" x14ac:dyDescent="0.15">
      <c r="A72" s="14" t="s">
        <v>45</v>
      </c>
      <c r="B72" s="14" t="s">
        <v>4</v>
      </c>
      <c r="C72" s="35">
        <f t="shared" ref="C72:G72" si="50">4*C45/(1+C45+C136^2)*C64*C55^2</f>
        <v>2.465861948540023E-2</v>
      </c>
      <c r="D72" s="103"/>
      <c r="E72" s="35">
        <f t="shared" si="50"/>
        <v>4.4395659871593232E-2</v>
      </c>
      <c r="F72" s="103"/>
      <c r="G72" s="35">
        <f t="shared" si="50"/>
        <v>3.5990743334096909E-2</v>
      </c>
      <c r="H72" s="103"/>
      <c r="I72" s="35">
        <f>4*I45/(1+I45+I136^2)*I64*I55^2</f>
        <v>0.24329656384382536</v>
      </c>
      <c r="J72" s="35"/>
      <c r="K72" s="35">
        <f t="shared" ref="K72" si="51">4*K45/(1+K45+K136^2)*K64*K55^2</f>
        <v>3.8404553852505476E-3</v>
      </c>
      <c r="L72" s="35"/>
      <c r="AT72" s="11"/>
      <c r="AU72" s="11"/>
      <c r="AV72" s="11"/>
      <c r="AW72" s="11"/>
      <c r="AX72" s="11"/>
      <c r="AZ72" s="11"/>
      <c r="BA72" s="11"/>
      <c r="BB72" s="11"/>
      <c r="BC72" s="11"/>
      <c r="BD72" s="11"/>
    </row>
    <row r="73" spans="1:56" ht="13" x14ac:dyDescent="0.15">
      <c r="A73" s="14" t="s">
        <v>46</v>
      </c>
      <c r="B73" s="14" t="s">
        <v>47</v>
      </c>
      <c r="C73" s="37">
        <f t="shared" ref="C73:G73" si="52">C72/C43</f>
        <v>0.24658619485400229</v>
      </c>
      <c r="D73" s="105"/>
      <c r="E73" s="37">
        <f t="shared" si="52"/>
        <v>0.44395659871593229</v>
      </c>
      <c r="F73" s="105"/>
      <c r="G73" s="37">
        <f t="shared" si="52"/>
        <v>3.5990743334096909E-2</v>
      </c>
      <c r="H73" s="105"/>
      <c r="I73" s="37">
        <f t="shared" ref="I73:K73" si="53">I72/I43</f>
        <v>0.24329656384382536</v>
      </c>
      <c r="J73" s="37"/>
      <c r="K73" s="37">
        <f t="shared" si="53"/>
        <v>3.8404553852505477E-2</v>
      </c>
      <c r="L73" s="37"/>
      <c r="AT73" s="11"/>
      <c r="AU73" s="11"/>
      <c r="AV73" s="11"/>
      <c r="AW73" s="11"/>
      <c r="AX73" s="11"/>
      <c r="AZ73" s="11"/>
      <c r="BA73" s="11"/>
      <c r="BB73" s="11"/>
      <c r="BC73" s="11"/>
      <c r="BD73" s="11"/>
    </row>
    <row r="74" spans="1:56" ht="26" x14ac:dyDescent="0.15">
      <c r="A74" s="14" t="s">
        <v>55</v>
      </c>
      <c r="B74" s="14" t="s">
        <v>47</v>
      </c>
      <c r="C74" s="37">
        <f t="shared" ref="C74:G74" si="54">4*C87/(1+C87+C136^2)*C86/(1+C86+C133^2)*C70/(1+C70)^2</f>
        <v>0.98689741839363454</v>
      </c>
      <c r="D74" s="105"/>
      <c r="E74" s="37">
        <f t="shared" si="54"/>
        <v>0.96837089426600809</v>
      </c>
      <c r="F74" s="105"/>
      <c r="G74" s="37">
        <f t="shared" si="54"/>
        <v>6.390074891326844E-2</v>
      </c>
      <c r="H74" s="105"/>
      <c r="I74" s="37">
        <f t="shared" ref="I74:K74" si="55">4*I87/(1+I87+I136^2)*I86/(1+I86+I133^2)*I70/(1+I70)^2</f>
        <v>0.4317641123330539</v>
      </c>
      <c r="J74" s="37"/>
      <c r="K74" s="37">
        <f t="shared" si="55"/>
        <v>6.8088940692375727E-2</v>
      </c>
      <c r="L74" s="37"/>
      <c r="AT74" s="11"/>
      <c r="AU74" s="11"/>
      <c r="AV74" s="11"/>
      <c r="AW74" s="11"/>
      <c r="AX74" s="11"/>
      <c r="AZ74" s="11"/>
      <c r="BA74" s="11"/>
      <c r="BB74" s="11"/>
      <c r="BC74" s="11"/>
      <c r="BD74" s="11"/>
    </row>
    <row r="75" spans="1:56" ht="13" x14ac:dyDescent="0.15">
      <c r="A75" s="38" t="s">
        <v>49</v>
      </c>
      <c r="B75" s="38" t="s">
        <v>50</v>
      </c>
      <c r="C75" s="42">
        <f>C72*C42*1000*C46</f>
        <v>12.329309742700115</v>
      </c>
      <c r="D75" s="108"/>
      <c r="E75" s="42">
        <f>E72*E42*1000*E46</f>
        <v>44.395659871593232</v>
      </c>
      <c r="F75" s="108"/>
      <c r="G75" s="42">
        <f>G72*G42*1000*G46</f>
        <v>3.5990743334096913</v>
      </c>
      <c r="H75" s="108"/>
      <c r="I75" s="42">
        <f>I72*I42*1000*I46</f>
        <v>24.329656384382538</v>
      </c>
      <c r="J75" s="42"/>
      <c r="K75" s="42">
        <f>K72*K42*1000*K46</f>
        <v>3.8404553852505474</v>
      </c>
      <c r="L75" s="42"/>
      <c r="AT75" s="11"/>
      <c r="AU75" s="11"/>
      <c r="AV75" s="11"/>
      <c r="AW75" s="11"/>
      <c r="AX75" s="11"/>
      <c r="AZ75" s="11"/>
      <c r="BA75" s="11"/>
      <c r="BB75" s="11"/>
      <c r="BC75" s="11"/>
      <c r="BD75" s="11"/>
    </row>
    <row r="76" spans="1:56" ht="17" x14ac:dyDescent="0.2">
      <c r="A76" s="84" t="s">
        <v>51</v>
      </c>
      <c r="B76" s="85"/>
      <c r="C76" s="86">
        <f>C75/C41*0.001</f>
        <v>0.12329309742700115</v>
      </c>
      <c r="D76" s="109"/>
      <c r="E76" s="86">
        <f t="shared" ref="E76:G76" si="56">E75/E41*0.001</f>
        <v>0.44395659871593229</v>
      </c>
      <c r="F76" s="109"/>
      <c r="G76" s="86">
        <f t="shared" si="56"/>
        <v>3.5990743334096915E-2</v>
      </c>
      <c r="H76" s="109"/>
      <c r="I76" s="86">
        <f t="shared" ref="I76:K76" si="57">I75/I41*0.001</f>
        <v>0.24329656384382536</v>
      </c>
      <c r="J76" s="86"/>
      <c r="K76" s="86">
        <f t="shared" si="57"/>
        <v>3.840455385250547E-2</v>
      </c>
      <c r="L76" s="86"/>
      <c r="AT76" s="12"/>
      <c r="AU76" s="12"/>
      <c r="AV76" s="12"/>
      <c r="AW76" s="12"/>
      <c r="AX76" s="12"/>
      <c r="AZ76" s="12"/>
      <c r="BA76" s="12"/>
      <c r="BB76" s="12"/>
      <c r="BC76" s="12"/>
      <c r="BD76" s="12"/>
    </row>
    <row r="77" spans="1:56" ht="12" x14ac:dyDescent="0.15">
      <c r="A77" s="43"/>
      <c r="B77" s="43"/>
      <c r="C77" s="43"/>
      <c r="D77" s="110"/>
      <c r="E77" s="43"/>
      <c r="F77" s="110"/>
      <c r="G77" s="43"/>
      <c r="H77" s="110"/>
      <c r="I77" s="43"/>
      <c r="J77" s="43"/>
      <c r="K77" s="43"/>
      <c r="L77" s="43"/>
      <c r="AT77" s="12"/>
      <c r="AU77" s="12"/>
      <c r="AV77" s="12"/>
      <c r="AW77" s="12"/>
      <c r="AX77" s="12"/>
      <c r="AZ77" s="12"/>
      <c r="BA77" s="12"/>
      <c r="BB77" s="12"/>
      <c r="BC77" s="12"/>
      <c r="BD77" s="12"/>
    </row>
    <row r="78" spans="1:56" ht="12" x14ac:dyDescent="0.15">
      <c r="AT78" s="12"/>
      <c r="AU78" s="12"/>
      <c r="AV78" s="12"/>
      <c r="AW78" s="12"/>
      <c r="AX78" s="12"/>
      <c r="AZ78" s="12"/>
      <c r="BA78" s="12"/>
      <c r="BB78" s="12"/>
      <c r="BC78" s="12"/>
      <c r="BD78" s="12"/>
    </row>
    <row r="79" spans="1:56" ht="12" x14ac:dyDescent="0.15">
      <c r="C79" s="11"/>
      <c r="D79" s="88"/>
      <c r="E79" s="11"/>
      <c r="F79" s="88"/>
      <c r="G79" s="11"/>
      <c r="H79" s="88"/>
      <c r="I79" s="11"/>
      <c r="J79" s="11"/>
      <c r="K79" s="11"/>
      <c r="L79" s="11"/>
      <c r="AT79" s="12"/>
      <c r="AU79" s="12"/>
      <c r="AV79" s="12"/>
      <c r="AW79" s="12"/>
      <c r="AX79" s="12"/>
      <c r="AZ79" s="12"/>
      <c r="BA79" s="12"/>
      <c r="BB79" s="12"/>
      <c r="BC79" s="12"/>
      <c r="BD79" s="12"/>
    </row>
    <row r="80" spans="1:56" ht="13" x14ac:dyDescent="0.15">
      <c r="A80" s="44" t="s">
        <v>56</v>
      </c>
      <c r="B80" s="45" t="s">
        <v>57</v>
      </c>
      <c r="C80" s="33">
        <f t="shared" ref="C80:G80" si="58">(0.5*C86)*C81*C84^4*C85^2/(8*(C82*0.000000000001)^2)</f>
        <v>4.8861085227741654E+26</v>
      </c>
      <c r="D80" s="101"/>
      <c r="E80" s="33">
        <f t="shared" si="58"/>
        <v>3.7859634613281446E+27</v>
      </c>
      <c r="F80" s="101"/>
      <c r="G80" s="33">
        <f t="shared" si="58"/>
        <v>1.5436761620015707E+27</v>
      </c>
      <c r="H80" s="101"/>
      <c r="I80" s="33">
        <f t="shared" ref="I80:K80" si="59">(0.5*I86)*I81*I84^4*I85^2/(8*(I82*0.000000000001)^2)</f>
        <v>1.5436761620015707E+27</v>
      </c>
      <c r="J80" s="33"/>
      <c r="K80" s="33">
        <f t="shared" si="59"/>
        <v>1.5436761620015707E+27</v>
      </c>
      <c r="L80" s="33"/>
      <c r="AT80" s="12"/>
      <c r="AU80" s="12"/>
      <c r="AV80" s="12"/>
      <c r="AW80" s="12"/>
      <c r="AX80" s="12"/>
      <c r="AZ80" s="12"/>
      <c r="BA80" s="12"/>
      <c r="BB80" s="12"/>
      <c r="BC80" s="12"/>
      <c r="BD80" s="12"/>
    </row>
    <row r="81" spans="1:56" ht="13" x14ac:dyDescent="0.15">
      <c r="A81" s="14" t="s">
        <v>58</v>
      </c>
      <c r="B81" s="14" t="s">
        <v>59</v>
      </c>
      <c r="C81" s="46">
        <v>8.8500000000000005E-12</v>
      </c>
      <c r="D81" s="111"/>
      <c r="E81" s="46">
        <v>8.8500000000000005E-12</v>
      </c>
      <c r="F81" s="111"/>
      <c r="G81" s="46">
        <v>8.8500000000000005E-12</v>
      </c>
      <c r="H81" s="111"/>
      <c r="I81" s="46">
        <v>8.8500000000000005E-12</v>
      </c>
      <c r="J81" s="46"/>
      <c r="K81" s="46">
        <v>8.8500000000000005E-12</v>
      </c>
      <c r="L81" s="46"/>
      <c r="AT81" s="12"/>
      <c r="AU81" s="12"/>
      <c r="AV81" s="12"/>
      <c r="AW81" s="12"/>
      <c r="AX81" s="12"/>
      <c r="AZ81" s="12"/>
      <c r="BA81" s="12"/>
      <c r="BB81" s="12"/>
      <c r="BC81" s="12"/>
      <c r="BD81" s="12"/>
    </row>
    <row r="82" spans="1:56" ht="13" x14ac:dyDescent="0.15">
      <c r="A82" s="6" t="s">
        <v>60</v>
      </c>
      <c r="B82" s="28" t="s">
        <v>61</v>
      </c>
      <c r="C82" s="15">
        <v>6.2</v>
      </c>
      <c r="D82" s="126" t="s">
        <v>152</v>
      </c>
      <c r="E82" s="15">
        <v>6.2</v>
      </c>
      <c r="F82" s="126" t="s">
        <v>152</v>
      </c>
      <c r="G82" s="15">
        <v>6.2</v>
      </c>
      <c r="H82" s="98"/>
      <c r="I82" s="15">
        <v>6.2</v>
      </c>
      <c r="J82" s="15"/>
      <c r="K82" s="15">
        <v>6.2</v>
      </c>
      <c r="L82" s="15"/>
      <c r="AT82" s="12"/>
      <c r="AU82" s="12"/>
      <c r="AV82" s="12"/>
      <c r="AW82" s="12"/>
      <c r="AX82" s="12"/>
      <c r="AZ82" s="12"/>
      <c r="BA82" s="12"/>
      <c r="BB82" s="12"/>
      <c r="BC82" s="12"/>
      <c r="BD82" s="12"/>
    </row>
    <row r="83" spans="1:56" ht="13" x14ac:dyDescent="0.15">
      <c r="A83" s="6" t="s">
        <v>62</v>
      </c>
      <c r="B83" s="28" t="s">
        <v>63</v>
      </c>
      <c r="C83" s="15">
        <v>1550</v>
      </c>
      <c r="D83" s="126" t="s">
        <v>152</v>
      </c>
      <c r="E83" s="15">
        <v>445</v>
      </c>
      <c r="F83" s="124" t="s">
        <v>170</v>
      </c>
      <c r="G83" s="15">
        <v>445</v>
      </c>
      <c r="H83" s="98"/>
      <c r="I83" s="15">
        <v>445</v>
      </c>
      <c r="J83" s="15"/>
      <c r="K83" s="15">
        <v>445</v>
      </c>
      <c r="L83" s="15"/>
      <c r="AT83" s="12"/>
      <c r="AU83" s="12"/>
      <c r="AV83" s="12"/>
      <c r="AW83" s="12"/>
      <c r="AX83" s="12"/>
      <c r="AZ83" s="12"/>
      <c r="BA83" s="12"/>
      <c r="BB83" s="12"/>
      <c r="BC83" s="12"/>
      <c r="BD83" s="12"/>
    </row>
    <row r="84" spans="1:56" ht="13" x14ac:dyDescent="0.15">
      <c r="A84" s="6" t="s">
        <v>64</v>
      </c>
      <c r="B84" s="28" t="s">
        <v>35</v>
      </c>
      <c r="C84" s="15">
        <v>1.85</v>
      </c>
      <c r="D84" s="124"/>
      <c r="E84" s="15">
        <v>2.15</v>
      </c>
      <c r="F84" s="222" t="s">
        <v>160</v>
      </c>
      <c r="G84" s="15">
        <v>1.85</v>
      </c>
      <c r="H84" s="228" t="s">
        <v>177</v>
      </c>
      <c r="I84" s="15">
        <v>1.85</v>
      </c>
      <c r="J84" s="15"/>
      <c r="K84" s="15">
        <f>C84</f>
        <v>1.85</v>
      </c>
      <c r="L84" s="15"/>
      <c r="AT84" s="12"/>
      <c r="AU84" s="12"/>
      <c r="AV84" s="12"/>
      <c r="AW84" s="12"/>
      <c r="AX84" s="12"/>
      <c r="AZ84" s="12"/>
      <c r="BA84" s="12"/>
      <c r="BB84" s="12"/>
      <c r="BC84" s="12"/>
      <c r="BD84" s="12"/>
    </row>
    <row r="85" spans="1:56" ht="13" x14ac:dyDescent="0.15">
      <c r="A85" s="6" t="s">
        <v>65</v>
      </c>
      <c r="B85" s="14" t="s">
        <v>35</v>
      </c>
      <c r="C85" s="15">
        <v>2.1</v>
      </c>
      <c r="D85" s="124"/>
      <c r="E85" s="15">
        <v>2.5</v>
      </c>
      <c r="F85" s="224"/>
      <c r="G85" s="15">
        <v>2</v>
      </c>
      <c r="H85" s="229"/>
      <c r="I85" s="15">
        <f>G85</f>
        <v>2</v>
      </c>
      <c r="K85" s="15">
        <v>2</v>
      </c>
      <c r="L85" s="15"/>
      <c r="AT85" s="12"/>
      <c r="AU85" s="12"/>
      <c r="AV85" s="12"/>
      <c r="AW85" s="12"/>
      <c r="AX85" s="12"/>
      <c r="AZ85" s="12"/>
      <c r="BA85" s="12"/>
      <c r="BB85" s="12"/>
      <c r="BC85" s="12"/>
      <c r="BD85" s="12"/>
    </row>
    <row r="86" spans="1:56" ht="13" x14ac:dyDescent="0.15">
      <c r="A86" s="14" t="s">
        <v>66</v>
      </c>
      <c r="B86" s="14" t="s">
        <v>67</v>
      </c>
      <c r="C86" s="35">
        <f>(2*PI())*(300000000/C84)*(1/(C83*0.000000001))</f>
        <v>657351557856626.25</v>
      </c>
      <c r="D86" s="103"/>
      <c r="E86" s="35">
        <f>(300000000/E84)*(1/(E83*0.000000001)) *2*PI()</f>
        <v>1970165238728901</v>
      </c>
      <c r="F86" s="103"/>
      <c r="G86" s="35">
        <f>(300000000/G84)*(1/(G83*0.000000001)) *2*PI()</f>
        <v>2289651493657911.5</v>
      </c>
      <c r="H86" s="103"/>
      <c r="I86" s="35">
        <f>(300000000/I84)*(1/(I83*0.000000001)) *2*PI()</f>
        <v>2289651493657911.5</v>
      </c>
      <c r="J86" s="35"/>
      <c r="K86" s="35">
        <f>(300000000/K84)*(1/(K83*0.000000001)) *2*PI()</f>
        <v>2289651493657911.5</v>
      </c>
      <c r="L86" s="35"/>
      <c r="AT86" s="12"/>
      <c r="AU86" s="12"/>
      <c r="AV86" s="12"/>
      <c r="AW86" s="12"/>
      <c r="AX86" s="12"/>
      <c r="AZ86" s="12"/>
      <c r="BA86" s="12"/>
      <c r="BB86" s="12"/>
      <c r="BC86" s="12"/>
      <c r="BD86" s="12"/>
    </row>
    <row r="87" spans="1:56" ht="13" x14ac:dyDescent="0.15">
      <c r="A87" s="14" t="s">
        <v>68</v>
      </c>
      <c r="B87" s="14" t="s">
        <v>67</v>
      </c>
      <c r="C87" s="35">
        <f>(2*PI())*(300000000/C85)*(1/(0.5*C83*0.000000001))</f>
        <v>1158190840033103.5</v>
      </c>
      <c r="D87" s="103"/>
      <c r="E87" s="35">
        <f>(300000000/E85)*(1/(0.5*E83*0.000000001)) *2*PI()</f>
        <v>3388684210613709</v>
      </c>
      <c r="F87" s="103"/>
      <c r="G87" s="35">
        <f>(300000000/G85)*(1/(0.5*G83*0.000000001)) *2*PI()</f>
        <v>4235855263267136</v>
      </c>
      <c r="H87" s="103"/>
      <c r="I87" s="35">
        <f>(300000000/I85)*(1/(0.5*I83*0.000000001)) *2*PI()</f>
        <v>4235855263267136</v>
      </c>
      <c r="J87" s="35"/>
      <c r="K87" s="35">
        <f>(300000000/K85)*(1/(0.5*K83*0.000000001)) *2*PI()</f>
        <v>4235855263267136</v>
      </c>
      <c r="L87" s="35"/>
      <c r="AT87" s="12"/>
      <c r="AU87" s="12"/>
      <c r="AV87" s="12"/>
      <c r="AW87" s="12"/>
      <c r="AX87" s="12"/>
      <c r="AZ87" s="12"/>
      <c r="BA87" s="12"/>
      <c r="BB87" s="12"/>
      <c r="BC87" s="12"/>
      <c r="BD87" s="12"/>
    </row>
    <row r="88" spans="1:56" ht="12" x14ac:dyDescent="0.15">
      <c r="C88" s="11"/>
      <c r="D88" s="88"/>
      <c r="E88" s="11"/>
      <c r="F88" s="88"/>
      <c r="G88" s="11"/>
      <c r="H88" s="88"/>
      <c r="I88" s="11"/>
      <c r="J88" s="11"/>
      <c r="K88" s="11"/>
      <c r="L88" s="11"/>
      <c r="AT88" s="12"/>
      <c r="AU88" s="12"/>
      <c r="AV88" s="12"/>
      <c r="AW88" s="12"/>
      <c r="AX88" s="12"/>
      <c r="AZ88" s="12"/>
      <c r="BA88" s="12"/>
      <c r="BB88" s="12"/>
      <c r="BC88" s="12"/>
      <c r="BD88" s="12"/>
    </row>
    <row r="89" spans="1:56" ht="13" x14ac:dyDescent="0.15">
      <c r="A89" s="44" t="s">
        <v>69</v>
      </c>
      <c r="B89" s="44" t="s">
        <v>70</v>
      </c>
      <c r="C89" s="33">
        <f t="shared" ref="C89:G89" si="60">(C96^2*C97)/(C98^2*C96*C97)*(0.000001)^3</f>
        <v>3.0415900045566041E-12</v>
      </c>
      <c r="D89" s="101"/>
      <c r="E89" s="33">
        <f t="shared" si="60"/>
        <v>5.8300278533014471E-14</v>
      </c>
      <c r="F89" s="101"/>
      <c r="G89" s="33">
        <f t="shared" si="60"/>
        <v>6.2501811604035425E-15</v>
      </c>
      <c r="H89" s="101"/>
      <c r="I89" s="33">
        <f t="shared" ref="I89:K89" si="61">(I96^2*I97)/(I98^2*I96*I97)*(0.000001)^3</f>
        <v>1.7944068492771463E-15</v>
      </c>
      <c r="J89" s="33"/>
      <c r="K89" s="33">
        <f t="shared" si="61"/>
        <v>1.7944068492771463E-15</v>
      </c>
      <c r="L89" s="33"/>
      <c r="AT89" s="12"/>
      <c r="AU89" s="12"/>
      <c r="AV89" s="12"/>
      <c r="AW89" s="12"/>
      <c r="AX89" s="12"/>
      <c r="AZ89" s="12"/>
      <c r="BA89" s="12"/>
      <c r="BB89" s="12"/>
      <c r="BC89" s="12"/>
      <c r="BD89" s="12"/>
    </row>
    <row r="90" spans="1:56" ht="13" x14ac:dyDescent="0.15">
      <c r="A90" s="14" t="s">
        <v>71</v>
      </c>
      <c r="B90" s="14" t="s">
        <v>72</v>
      </c>
      <c r="C90" s="15">
        <v>1.3</v>
      </c>
      <c r="D90" s="126" t="s">
        <v>151</v>
      </c>
      <c r="E90" s="47">
        <f>$C90*E83/$C83</f>
        <v>0.37322580645161291</v>
      </c>
      <c r="F90" s="126" t="s">
        <v>169</v>
      </c>
      <c r="G90" s="47">
        <f>$C90*G83/$C83</f>
        <v>0.37322580645161291</v>
      </c>
      <c r="H90" s="126" t="s">
        <v>169</v>
      </c>
      <c r="I90" s="47">
        <f>$C90*I83/$C83</f>
        <v>0.37322580645161291</v>
      </c>
      <c r="J90" s="126" t="s">
        <v>169</v>
      </c>
      <c r="K90" s="47">
        <f>$C90*K83/$C83</f>
        <v>0.37322580645161291</v>
      </c>
      <c r="L90" s="126" t="s">
        <v>169</v>
      </c>
      <c r="AT90" s="12"/>
      <c r="AU90" s="12"/>
      <c r="AV90" s="12"/>
      <c r="AW90" s="12"/>
      <c r="AX90" s="12"/>
      <c r="AZ90" s="12"/>
      <c r="BA90" s="12"/>
      <c r="BB90" s="12"/>
      <c r="BC90" s="12"/>
      <c r="BD90" s="12"/>
    </row>
    <row r="91" spans="1:56" ht="13" x14ac:dyDescent="0.15">
      <c r="A91" s="14" t="s">
        <v>73</v>
      </c>
      <c r="B91" s="14" t="s">
        <v>72</v>
      </c>
      <c r="C91" s="48">
        <f>C83/C84/1000 * 1.2</f>
        <v>1.0054054054054054</v>
      </c>
      <c r="D91" s="126" t="s">
        <v>153</v>
      </c>
      <c r="E91" s="47">
        <f>$C91*E83/$C83</f>
        <v>0.28864864864864864</v>
      </c>
      <c r="F91" s="126" t="s">
        <v>169</v>
      </c>
      <c r="G91" s="47">
        <f>$C91*G84/$C84</f>
        <v>1.0054054054054054</v>
      </c>
      <c r="H91" s="134" t="s">
        <v>175</v>
      </c>
      <c r="I91" s="47">
        <f>$C91*I83/$C83</f>
        <v>0.28864864864864864</v>
      </c>
      <c r="J91" s="134" t="s">
        <v>186</v>
      </c>
      <c r="K91" s="47">
        <f>$C91*K83/$C83</f>
        <v>0.28864864864864864</v>
      </c>
      <c r="L91" s="126" t="s">
        <v>169</v>
      </c>
      <c r="AT91" s="12"/>
      <c r="AU91" s="12"/>
      <c r="AV91" s="12"/>
      <c r="AW91" s="12"/>
      <c r="AX91" s="12"/>
      <c r="AZ91" s="12"/>
      <c r="BA91" s="12"/>
      <c r="BB91" s="12"/>
      <c r="BC91" s="12"/>
      <c r="BD91" s="12"/>
    </row>
    <row r="92" spans="1:56" ht="13" x14ac:dyDescent="0.15">
      <c r="A92" s="14" t="s">
        <v>74</v>
      </c>
      <c r="B92" s="14" t="s">
        <v>72</v>
      </c>
      <c r="C92" s="15">
        <v>30</v>
      </c>
      <c r="D92" s="126" t="s">
        <v>152</v>
      </c>
      <c r="E92" s="47">
        <f>$C92*E83/$C83</f>
        <v>8.612903225806452</v>
      </c>
      <c r="F92" s="126" t="s">
        <v>169</v>
      </c>
      <c r="G92" s="15">
        <f>$C92*G83/$C83</f>
        <v>8.612903225806452</v>
      </c>
      <c r="H92" s="126" t="s">
        <v>169</v>
      </c>
      <c r="I92" s="15">
        <f>$C92*I83/$C83</f>
        <v>8.612903225806452</v>
      </c>
      <c r="J92" s="126" t="s">
        <v>169</v>
      </c>
      <c r="K92" s="15">
        <f>$C92*K83/$C83</f>
        <v>8.612903225806452</v>
      </c>
      <c r="L92" s="126" t="s">
        <v>169</v>
      </c>
      <c r="AT92" s="12"/>
      <c r="AU92" s="12"/>
      <c r="AV92" s="12"/>
      <c r="AW92" s="12"/>
      <c r="AX92" s="12"/>
      <c r="AZ92" s="12"/>
      <c r="BA92" s="12"/>
      <c r="BB92" s="12"/>
      <c r="BC92" s="12"/>
      <c r="BD92" s="12"/>
    </row>
    <row r="93" spans="1:56" ht="13" x14ac:dyDescent="0.15">
      <c r="A93" s="14" t="s">
        <v>12</v>
      </c>
      <c r="B93" s="14" t="s">
        <v>72</v>
      </c>
      <c r="C93" s="49">
        <f t="shared" ref="C93:G93" si="62">C92*2*PI()</f>
        <v>188.49555921538757</v>
      </c>
      <c r="D93" s="112"/>
      <c r="E93" s="49">
        <f t="shared" si="62"/>
        <v>54.116467000546763</v>
      </c>
      <c r="F93" s="112"/>
      <c r="G93" s="49">
        <f t="shared" si="62"/>
        <v>54.116467000546763</v>
      </c>
      <c r="H93" s="112"/>
      <c r="I93" s="49">
        <f t="shared" ref="I93:K93" si="63">I92*2*PI()</f>
        <v>54.116467000546763</v>
      </c>
      <c r="J93" s="49"/>
      <c r="K93" s="49">
        <f t="shared" si="63"/>
        <v>54.116467000546763</v>
      </c>
      <c r="L93" s="49"/>
      <c r="AT93" s="12"/>
      <c r="AU93" s="12"/>
      <c r="AV93" s="12"/>
      <c r="AW93" s="12"/>
      <c r="AX93" s="12"/>
      <c r="AZ93" s="12"/>
      <c r="BA93" s="12"/>
      <c r="BB93" s="12"/>
      <c r="BC93" s="12"/>
      <c r="BD93" s="12"/>
    </row>
    <row r="94" spans="1:56" ht="13" x14ac:dyDescent="0.15">
      <c r="A94" s="14" t="s">
        <v>75</v>
      </c>
      <c r="B94" s="14" t="s">
        <v>76</v>
      </c>
      <c r="C94" s="50">
        <f t="shared" ref="C94:G94" si="64">C93*1000/(C83/C84)</f>
        <v>224.97857067643034</v>
      </c>
      <c r="D94" s="113"/>
      <c r="E94" s="50">
        <f t="shared" si="64"/>
        <v>261.4615821374731</v>
      </c>
      <c r="F94" s="113"/>
      <c r="G94" s="50">
        <f t="shared" si="64"/>
        <v>224.97857067643039</v>
      </c>
      <c r="H94" s="113"/>
      <c r="I94" s="50">
        <f t="shared" ref="I94:K94" si="65">I93*1000/(I83/I84)</f>
        <v>224.97857067643039</v>
      </c>
      <c r="J94" s="50"/>
      <c r="K94" s="50">
        <f t="shared" si="65"/>
        <v>224.97857067643039</v>
      </c>
      <c r="L94" s="50"/>
      <c r="AT94" s="12"/>
      <c r="AU94" s="12"/>
      <c r="AV94" s="12"/>
      <c r="AW94" s="12"/>
      <c r="AX94" s="12"/>
      <c r="AZ94" s="12"/>
      <c r="BA94" s="12"/>
      <c r="BB94" s="12"/>
      <c r="BC94" s="12"/>
      <c r="BD94" s="12"/>
    </row>
    <row r="95" spans="1:56" ht="26" x14ac:dyDescent="0.15">
      <c r="A95" s="7" t="s">
        <v>77</v>
      </c>
      <c r="B95" s="7" t="s">
        <v>76</v>
      </c>
      <c r="C95" s="51">
        <f t="shared" ref="C95:G95" si="66">C94*2</f>
        <v>449.95714135286067</v>
      </c>
      <c r="D95" s="114"/>
      <c r="E95" s="51">
        <f t="shared" si="66"/>
        <v>522.9231642749462</v>
      </c>
      <c r="F95" s="114"/>
      <c r="G95" s="51">
        <f t="shared" si="66"/>
        <v>449.95714135286079</v>
      </c>
      <c r="H95" s="114"/>
      <c r="I95" s="51">
        <f t="shared" ref="I95:K95" si="67">I94*2</f>
        <v>449.95714135286079</v>
      </c>
      <c r="J95" s="51"/>
      <c r="K95" s="51">
        <f t="shared" si="67"/>
        <v>449.95714135286079</v>
      </c>
      <c r="L95" s="51"/>
      <c r="AT95" s="12"/>
      <c r="AU95" s="12"/>
      <c r="AV95" s="12"/>
      <c r="AW95" s="12"/>
      <c r="AX95" s="12"/>
      <c r="AZ95" s="12"/>
      <c r="BA95" s="12"/>
      <c r="BB95" s="12"/>
      <c r="BC95" s="12"/>
      <c r="BD95" s="12"/>
    </row>
    <row r="96" spans="1:56" ht="13" x14ac:dyDescent="0.15">
      <c r="A96" s="14" t="s">
        <v>78</v>
      </c>
      <c r="B96" s="14" t="s">
        <v>79</v>
      </c>
      <c r="C96" s="49">
        <f t="shared" ref="C96:G96" si="68">C90*C91*(2*PI()*C92)</f>
        <v>246.36879036908493</v>
      </c>
      <c r="D96" s="112"/>
      <c r="E96" s="49">
        <f t="shared" si="68"/>
        <v>5.8300278533014493</v>
      </c>
      <c r="F96" s="112"/>
      <c r="G96" s="49">
        <f t="shared" si="68"/>
        <v>20.306838590151113</v>
      </c>
      <c r="H96" s="112"/>
      <c r="I96" s="49">
        <f t="shared" ref="I96:K96" si="69">I90*I91*(2*PI()*I92)</f>
        <v>5.8300278533014493</v>
      </c>
      <c r="J96" s="49"/>
      <c r="K96" s="49">
        <f t="shared" si="69"/>
        <v>5.8300278533014493</v>
      </c>
      <c r="L96" s="49"/>
      <c r="AT96" s="12"/>
      <c r="AU96" s="12"/>
      <c r="AV96" s="12"/>
      <c r="AW96" s="12"/>
      <c r="AX96" s="12"/>
      <c r="AZ96" s="12"/>
      <c r="BA96" s="12"/>
      <c r="BB96" s="12"/>
      <c r="BC96" s="12"/>
      <c r="BD96" s="12"/>
    </row>
    <row r="97" spans="1:56" ht="13" x14ac:dyDescent="0.15">
      <c r="A97" s="14" t="s">
        <v>80</v>
      </c>
      <c r="B97" s="14" t="s">
        <v>79</v>
      </c>
      <c r="C97" s="49">
        <f t="shared" ref="C97:G97" si="70">C96*0.8</f>
        <v>197.09503229526797</v>
      </c>
      <c r="D97" s="112"/>
      <c r="E97" s="49">
        <f t="shared" si="70"/>
        <v>4.6640222826411595</v>
      </c>
      <c r="F97" s="112"/>
      <c r="G97" s="49">
        <f t="shared" si="70"/>
        <v>16.24547087212089</v>
      </c>
      <c r="H97" s="137"/>
      <c r="I97" s="49">
        <f t="shared" ref="I97:K97" si="71">I96*0.8</f>
        <v>4.6640222826411595</v>
      </c>
      <c r="J97" s="49"/>
      <c r="K97" s="49">
        <f t="shared" si="71"/>
        <v>4.6640222826411595</v>
      </c>
      <c r="L97" s="49"/>
      <c r="AT97" s="12"/>
      <c r="AU97" s="12"/>
      <c r="AV97" s="12"/>
      <c r="AW97" s="12"/>
      <c r="AX97" s="12"/>
      <c r="AZ97" s="12"/>
      <c r="BA97" s="12"/>
      <c r="BB97" s="12"/>
      <c r="BC97" s="12"/>
      <c r="BD97" s="12"/>
    </row>
    <row r="98" spans="1:56" ht="24" customHeight="1" x14ac:dyDescent="0.15">
      <c r="A98" s="14" t="s">
        <v>81</v>
      </c>
      <c r="B98" s="14" t="s">
        <v>35</v>
      </c>
      <c r="C98" s="83">
        <v>8.9999999999999993E-3</v>
      </c>
      <c r="D98" s="131" t="s">
        <v>158</v>
      </c>
      <c r="E98" s="83">
        <v>0.01</v>
      </c>
      <c r="F98" s="125" t="s">
        <v>161</v>
      </c>
      <c r="G98" s="135">
        <v>5.7000000000000002E-2</v>
      </c>
      <c r="H98" s="138" t="s">
        <v>177</v>
      </c>
      <c r="I98" s="136">
        <f>G98</f>
        <v>5.7000000000000002E-2</v>
      </c>
      <c r="J98" s="139" t="s">
        <v>187</v>
      </c>
      <c r="K98" s="52">
        <f>I98</f>
        <v>5.7000000000000002E-2</v>
      </c>
      <c r="L98" s="139" t="s">
        <v>187</v>
      </c>
      <c r="M98" s="80" t="s">
        <v>144</v>
      </c>
      <c r="AT98" s="12"/>
      <c r="AU98" s="12"/>
      <c r="AV98" s="12"/>
      <c r="AW98" s="12"/>
      <c r="AX98" s="12"/>
      <c r="AZ98" s="12"/>
      <c r="BA98" s="12"/>
      <c r="BB98" s="12"/>
      <c r="BC98" s="12"/>
      <c r="BD98" s="12"/>
    </row>
    <row r="99" spans="1:56" ht="12" x14ac:dyDescent="0.15">
      <c r="C99" s="11"/>
      <c r="D99" s="88"/>
      <c r="E99" s="11"/>
      <c r="F99" s="88"/>
      <c r="G99" s="11"/>
      <c r="H99" s="11"/>
      <c r="I99" s="11"/>
      <c r="J99" s="11"/>
      <c r="K99" s="11"/>
      <c r="L99" s="11"/>
      <c r="AT99" s="12"/>
      <c r="AU99" s="12"/>
      <c r="AV99" s="12"/>
      <c r="AW99" s="12"/>
      <c r="AX99" s="12"/>
      <c r="AZ99" s="12"/>
      <c r="BA99" s="12"/>
      <c r="BB99" s="12"/>
      <c r="BC99" s="12"/>
      <c r="BD99" s="12"/>
    </row>
    <row r="100" spans="1:56" ht="13" x14ac:dyDescent="0.15">
      <c r="A100" s="53" t="s">
        <v>82</v>
      </c>
      <c r="C100" s="11"/>
      <c r="D100" s="88"/>
      <c r="E100" s="11"/>
      <c r="F100" s="88"/>
      <c r="G100" s="11"/>
      <c r="H100" s="88"/>
      <c r="I100" s="11"/>
      <c r="J100" s="11"/>
      <c r="K100" s="11"/>
      <c r="L100" s="11"/>
      <c r="AT100" s="12"/>
      <c r="AU100" s="12"/>
      <c r="AV100" s="12"/>
      <c r="AW100" s="12"/>
      <c r="AX100" s="12"/>
      <c r="AZ100" s="12"/>
      <c r="BA100" s="12"/>
      <c r="BB100" s="12"/>
      <c r="BC100" s="12"/>
      <c r="BD100" s="12"/>
    </row>
    <row r="101" spans="1:56" ht="13" customHeight="1" x14ac:dyDescent="0.15">
      <c r="A101" s="220" t="s">
        <v>83</v>
      </c>
      <c r="B101" s="28" t="s">
        <v>84</v>
      </c>
      <c r="C101" s="15">
        <v>2.5000000000000001E-2</v>
      </c>
      <c r="D101" s="230" t="s">
        <v>163</v>
      </c>
      <c r="E101" s="15">
        <f>C101*5</f>
        <v>0.125</v>
      </c>
      <c r="F101" s="230" t="s">
        <v>176</v>
      </c>
      <c r="G101" s="15">
        <v>0.40400000000000003</v>
      </c>
      <c r="H101" s="233" t="s">
        <v>172</v>
      </c>
      <c r="I101" s="15">
        <v>0.40400000000000003</v>
      </c>
      <c r="J101" s="212" t="s">
        <v>185</v>
      </c>
      <c r="K101" s="15">
        <f>I101</f>
        <v>0.40400000000000003</v>
      </c>
      <c r="L101" s="212" t="s">
        <v>185</v>
      </c>
      <c r="AT101" s="12"/>
      <c r="AU101" s="12"/>
      <c r="AV101" s="12"/>
      <c r="AW101" s="12"/>
      <c r="AX101" s="12"/>
      <c r="AZ101" s="12"/>
      <c r="BA101" s="12"/>
      <c r="BB101" s="12"/>
      <c r="BC101" s="12"/>
      <c r="BD101" s="12"/>
    </row>
    <row r="102" spans="1:56" ht="13" x14ac:dyDescent="0.15">
      <c r="A102" s="221"/>
      <c r="B102" s="54" t="s">
        <v>85</v>
      </c>
      <c r="C102" s="132">
        <f t="shared" ref="C102:G102" si="72">C101/10*LN(10)</f>
        <v>5.7564627324851146E-3</v>
      </c>
      <c r="D102" s="231"/>
      <c r="E102" s="55">
        <f t="shared" si="72"/>
        <v>2.8782313662425577E-2</v>
      </c>
      <c r="F102" s="231"/>
      <c r="G102" s="55">
        <f t="shared" si="72"/>
        <v>9.3024437756959469E-2</v>
      </c>
      <c r="H102" s="234"/>
      <c r="I102" s="55">
        <f t="shared" ref="I102:K102" si="73">I101/10*LN(10)</f>
        <v>9.3024437756959469E-2</v>
      </c>
      <c r="J102" s="213"/>
      <c r="K102" s="55">
        <f t="shared" si="73"/>
        <v>9.3024437756959469E-2</v>
      </c>
      <c r="L102" s="213"/>
      <c r="AT102" s="12"/>
      <c r="AU102" s="12"/>
      <c r="AV102" s="12"/>
      <c r="AW102" s="12"/>
      <c r="AX102" s="12"/>
      <c r="AZ102" s="12"/>
      <c r="BA102" s="12"/>
      <c r="BB102" s="12"/>
      <c r="BC102" s="12"/>
      <c r="BD102" s="12"/>
    </row>
    <row r="103" spans="1:56" ht="13" x14ac:dyDescent="0.15">
      <c r="A103" s="220" t="s">
        <v>86</v>
      </c>
      <c r="B103" s="28" t="s">
        <v>84</v>
      </c>
      <c r="C103" s="15">
        <v>0.11</v>
      </c>
      <c r="D103" s="231"/>
      <c r="E103" s="15">
        <f>C103*5</f>
        <v>0.55000000000000004</v>
      </c>
      <c r="F103" s="231"/>
      <c r="G103" s="15">
        <v>30</v>
      </c>
      <c r="H103" s="234"/>
      <c r="I103" s="15">
        <v>30</v>
      </c>
      <c r="J103" s="213"/>
      <c r="K103" s="15">
        <f>I103</f>
        <v>30</v>
      </c>
      <c r="L103" s="213"/>
      <c r="AT103" s="12"/>
      <c r="AU103" s="12"/>
      <c r="AV103" s="12"/>
      <c r="AW103" s="12"/>
      <c r="AX103" s="12"/>
      <c r="AZ103" s="12"/>
      <c r="BA103" s="12"/>
      <c r="BB103" s="12"/>
      <c r="BC103" s="12"/>
      <c r="BD103" s="12"/>
    </row>
    <row r="104" spans="1:56" ht="13" x14ac:dyDescent="0.15">
      <c r="A104" s="221"/>
      <c r="B104" s="54" t="s">
        <v>85</v>
      </c>
      <c r="C104" s="132">
        <f t="shared" ref="C104:G104" si="74">C103/10*LN(10)</f>
        <v>2.5328436022934504E-2</v>
      </c>
      <c r="D104" s="232"/>
      <c r="E104" s="55">
        <f t="shared" si="74"/>
        <v>0.12664218011467254</v>
      </c>
      <c r="F104" s="232"/>
      <c r="G104" s="55">
        <f t="shared" si="74"/>
        <v>6.9077552789821377</v>
      </c>
      <c r="H104" s="235"/>
      <c r="I104" s="55">
        <f t="shared" ref="I104:K104" si="75">I103/10*LN(10)</f>
        <v>6.9077552789821377</v>
      </c>
      <c r="J104" s="214"/>
      <c r="K104" s="55">
        <f t="shared" si="75"/>
        <v>6.9077552789821377</v>
      </c>
      <c r="L104" s="214"/>
      <c r="P104" s="9"/>
      <c r="Q104" s="9"/>
      <c r="AT104" s="12"/>
      <c r="AU104" s="12"/>
      <c r="AV104" s="12"/>
      <c r="AW104" s="12"/>
      <c r="AX104" s="12"/>
      <c r="AZ104" s="12"/>
      <c r="BA104" s="12"/>
      <c r="BB104" s="12"/>
      <c r="BC104" s="12"/>
      <c r="BD104" s="12"/>
    </row>
    <row r="105" spans="1:56" ht="13" x14ac:dyDescent="0.15">
      <c r="A105" s="14" t="s">
        <v>87</v>
      </c>
      <c r="B105" s="14" t="s">
        <v>35</v>
      </c>
      <c r="C105" s="56">
        <f t="shared" ref="C105:G105" si="76">SQRT(C102*(C93*0.0001))</f>
        <v>1.0416658110268954E-2</v>
      </c>
      <c r="D105" s="115"/>
      <c r="E105" s="56">
        <f t="shared" si="76"/>
        <v>1.2480373101442281E-2</v>
      </c>
      <c r="F105" s="115"/>
      <c r="G105" s="56">
        <f t="shared" si="76"/>
        <v>2.2436920279126797E-2</v>
      </c>
      <c r="H105" s="115"/>
      <c r="I105" s="56">
        <f t="shared" ref="I105:K105" si="77">SQRT(I102*(I93*0.0001))</f>
        <v>2.2436920279126797E-2</v>
      </c>
      <c r="J105" s="56"/>
      <c r="K105" s="56">
        <f t="shared" si="77"/>
        <v>2.2436920279126797E-2</v>
      </c>
      <c r="L105" s="56"/>
      <c r="AT105" s="12"/>
      <c r="AU105" s="12"/>
      <c r="AV105" s="12"/>
      <c r="AW105" s="12"/>
      <c r="AX105" s="12"/>
      <c r="AZ105" s="12"/>
      <c r="BA105" s="12"/>
      <c r="BB105" s="12"/>
      <c r="BC105" s="12"/>
      <c r="BD105" s="12"/>
    </row>
    <row r="106" spans="1:56" ht="13" x14ac:dyDescent="0.15">
      <c r="A106" s="14" t="s">
        <v>88</v>
      </c>
      <c r="B106" s="14" t="s">
        <v>35</v>
      </c>
      <c r="C106" s="57">
        <f t="shared" ref="C106:G106" si="78">SQRT(C104*(C93*0.0001))</f>
        <v>2.1850166388826898E-2</v>
      </c>
      <c r="D106" s="116"/>
      <c r="E106" s="57">
        <f t="shared" si="78"/>
        <v>2.6179051474514839E-2</v>
      </c>
      <c r="F106" s="116"/>
      <c r="G106" s="57">
        <f t="shared" si="78"/>
        <v>0.19334510870536384</v>
      </c>
      <c r="I106" s="57">
        <f t="shared" ref="I106:K106" si="79">SQRT(I104*(I93*0.0001))</f>
        <v>0.19334510870536384</v>
      </c>
      <c r="J106" s="57"/>
      <c r="K106" s="57">
        <f t="shared" si="79"/>
        <v>0.19334510870536384</v>
      </c>
      <c r="L106" s="57"/>
      <c r="AT106" s="12"/>
      <c r="AU106" s="12"/>
      <c r="AV106" s="12"/>
      <c r="AW106" s="12"/>
      <c r="AX106" s="12"/>
      <c r="AZ106" s="12"/>
      <c r="BA106" s="12"/>
      <c r="BB106" s="12"/>
      <c r="BC106" s="12"/>
      <c r="BD106" s="12"/>
    </row>
    <row r="107" spans="1:56" ht="13" customHeight="1" x14ac:dyDescent="0.15">
      <c r="A107" s="28" t="s">
        <v>89</v>
      </c>
      <c r="B107" s="14" t="s">
        <v>35</v>
      </c>
      <c r="C107" s="58">
        <v>0</v>
      </c>
      <c r="D107" s="222" t="s">
        <v>154</v>
      </c>
      <c r="E107" s="59">
        <v>0</v>
      </c>
      <c r="F107" s="222" t="s">
        <v>171</v>
      </c>
      <c r="G107" s="59">
        <f t="shared" ref="G107:G110" si="80">G105</f>
        <v>2.2436920279126797E-2</v>
      </c>
      <c r="H107" s="225" t="s">
        <v>182</v>
      </c>
      <c r="I107" s="59">
        <f t="shared" ref="I107" si="81">I105</f>
        <v>2.2436920279126797E-2</v>
      </c>
      <c r="J107" s="201" t="s">
        <v>183</v>
      </c>
      <c r="K107" s="59">
        <f>I107</f>
        <v>2.2436920279126797E-2</v>
      </c>
      <c r="L107" s="201" t="s">
        <v>183</v>
      </c>
      <c r="M107" s="205" t="s">
        <v>90</v>
      </c>
      <c r="AT107" s="12"/>
      <c r="AU107" s="12"/>
      <c r="AV107" s="12"/>
      <c r="AW107" s="12"/>
      <c r="AX107" s="12"/>
      <c r="AZ107" s="12"/>
      <c r="BA107" s="12"/>
      <c r="BB107" s="12"/>
      <c r="BC107" s="12"/>
      <c r="BD107" s="12"/>
    </row>
    <row r="108" spans="1:56" ht="13" x14ac:dyDescent="0.15">
      <c r="A108" s="28" t="s">
        <v>91</v>
      </c>
      <c r="B108" s="14" t="s">
        <v>35</v>
      </c>
      <c r="C108" s="58">
        <v>0</v>
      </c>
      <c r="D108" s="223"/>
      <c r="E108" s="60">
        <v>0</v>
      </c>
      <c r="F108" s="223"/>
      <c r="G108" s="60">
        <f t="shared" si="80"/>
        <v>0.19334510870536384</v>
      </c>
      <c r="H108" s="226"/>
      <c r="I108" s="60">
        <f t="shared" ref="I108" si="82">I106</f>
        <v>0.19334510870536384</v>
      </c>
      <c r="J108" s="202"/>
      <c r="K108" s="59">
        <f>I108</f>
        <v>0.19334510870536384</v>
      </c>
      <c r="L108" s="202"/>
      <c r="M108" s="206"/>
      <c r="AT108" s="12"/>
      <c r="AU108" s="12"/>
      <c r="AV108" s="12"/>
      <c r="AW108" s="12"/>
      <c r="AX108" s="12"/>
      <c r="AZ108" s="12"/>
      <c r="BA108" s="12"/>
      <c r="BB108" s="12"/>
      <c r="BC108" s="12"/>
      <c r="BD108" s="12"/>
    </row>
    <row r="109" spans="1:56" ht="13" customHeight="1" x14ac:dyDescent="0.15">
      <c r="A109" s="28" t="s">
        <v>92</v>
      </c>
      <c r="B109" s="14" t="s">
        <v>35</v>
      </c>
      <c r="C109" s="58">
        <f t="shared" ref="C109:C110" si="83">C107</f>
        <v>0</v>
      </c>
      <c r="D109" s="223"/>
      <c r="E109" s="59">
        <v>0</v>
      </c>
      <c r="F109" s="223"/>
      <c r="G109" s="59">
        <f t="shared" si="80"/>
        <v>2.2436920279126797E-2</v>
      </c>
      <c r="H109" s="226"/>
      <c r="I109" s="87">
        <f>I105/4</f>
        <v>5.6092300697816993E-3</v>
      </c>
      <c r="J109" s="203" t="s">
        <v>184</v>
      </c>
      <c r="K109" s="87">
        <f>K105/4</f>
        <v>5.6092300697816993E-3</v>
      </c>
      <c r="L109" s="203" t="s">
        <v>184</v>
      </c>
      <c r="M109" s="206"/>
      <c r="AT109" s="12"/>
      <c r="AU109" s="12"/>
      <c r="AV109" s="12"/>
      <c r="AW109" s="12"/>
      <c r="AX109" s="12"/>
      <c r="AZ109" s="12"/>
      <c r="BA109" s="12"/>
      <c r="BB109" s="12"/>
      <c r="BC109" s="12"/>
      <c r="BD109" s="12"/>
    </row>
    <row r="110" spans="1:56" ht="13" x14ac:dyDescent="0.15">
      <c r="A110" s="28" t="s">
        <v>93</v>
      </c>
      <c r="B110" s="14" t="s">
        <v>35</v>
      </c>
      <c r="C110" s="58">
        <f t="shared" si="83"/>
        <v>0</v>
      </c>
      <c r="D110" s="224"/>
      <c r="E110" s="60">
        <v>0</v>
      </c>
      <c r="F110" s="224"/>
      <c r="G110" s="60">
        <f t="shared" si="80"/>
        <v>0.19334510870536384</v>
      </c>
      <c r="H110" s="227"/>
      <c r="I110" s="87">
        <f>I106/4</f>
        <v>4.833627717634096E-2</v>
      </c>
      <c r="J110" s="204"/>
      <c r="K110" s="87">
        <f>K106/4</f>
        <v>4.833627717634096E-2</v>
      </c>
      <c r="L110" s="204"/>
      <c r="M110" s="206"/>
      <c r="AT110" s="12"/>
      <c r="AU110" s="12"/>
      <c r="AV110" s="12"/>
      <c r="AW110" s="12"/>
      <c r="AX110" s="12"/>
      <c r="AZ110" s="12"/>
      <c r="BA110" s="12"/>
      <c r="BB110" s="12"/>
      <c r="BC110" s="12"/>
      <c r="BD110" s="12"/>
    </row>
    <row r="111" spans="1:56" ht="13" x14ac:dyDescent="0.15">
      <c r="A111" s="14" t="s">
        <v>94</v>
      </c>
      <c r="B111" s="14" t="s">
        <v>35</v>
      </c>
      <c r="C111" s="56">
        <f t="shared" ref="C111:G112" si="84">(C105^2+C107^2+C109^2)^0.5</f>
        <v>1.0416658110268954E-2</v>
      </c>
      <c r="D111" s="115"/>
      <c r="E111" s="56">
        <f t="shared" si="84"/>
        <v>1.2480373101442281E-2</v>
      </c>
      <c r="F111" s="115"/>
      <c r="G111" s="56">
        <f t="shared" si="84"/>
        <v>3.8861885888820086E-2</v>
      </c>
      <c r="H111" s="115"/>
      <c r="I111" s="56">
        <f t="shared" ref="I111:K111" si="85">(I105^2+I107^2+I109^2)^0.5</f>
        <v>3.2222573534705853E-2</v>
      </c>
      <c r="J111" s="56"/>
      <c r="K111" s="56">
        <f t="shared" si="85"/>
        <v>3.2222573534705853E-2</v>
      </c>
      <c r="L111" s="56"/>
      <c r="AT111" s="12"/>
      <c r="AU111" s="12"/>
      <c r="AV111" s="12"/>
      <c r="AW111" s="12"/>
      <c r="AX111" s="12"/>
      <c r="AZ111" s="12"/>
      <c r="BA111" s="12"/>
      <c r="BB111" s="12"/>
      <c r="BC111" s="12"/>
      <c r="BD111" s="12"/>
    </row>
    <row r="112" spans="1:56" ht="13" x14ac:dyDescent="0.15">
      <c r="A112" s="14" t="s">
        <v>95</v>
      </c>
      <c r="B112" s="14" t="s">
        <v>35</v>
      </c>
      <c r="C112" s="56">
        <f t="shared" si="84"/>
        <v>2.1850166388826898E-2</v>
      </c>
      <c r="D112" s="115"/>
      <c r="E112" s="56">
        <f t="shared" si="84"/>
        <v>2.6179051474514839E-2</v>
      </c>
      <c r="F112" s="115"/>
      <c r="G112" s="56">
        <f t="shared" si="84"/>
        <v>0.3348835516726178</v>
      </c>
      <c r="H112" s="115"/>
      <c r="I112" s="56">
        <f t="shared" ref="I112:K112" si="86">(I106^2+I108^2+I110^2)^0.5</f>
        <v>0.27767077233991694</v>
      </c>
      <c r="J112" s="56"/>
      <c r="K112" s="56">
        <f t="shared" si="86"/>
        <v>0.27767077233991694</v>
      </c>
      <c r="L112" s="56"/>
      <c r="AT112" s="12"/>
      <c r="AU112" s="12"/>
      <c r="AV112" s="12"/>
      <c r="AW112" s="12"/>
      <c r="AX112" s="12"/>
      <c r="AZ112" s="12"/>
      <c r="BA112" s="12"/>
      <c r="BB112" s="12"/>
      <c r="BC112" s="12"/>
      <c r="BD112" s="12"/>
    </row>
    <row r="113" spans="1:56" ht="13" x14ac:dyDescent="0.15">
      <c r="A113" s="14" t="s">
        <v>96</v>
      </c>
      <c r="B113" s="79" t="s">
        <v>166</v>
      </c>
      <c r="C113" s="35">
        <f t="shared" ref="C113:G113" si="87">(2*PI())*(300000000/C84)/(C93*0.000001)*C111^2</f>
        <v>586523060.46611893</v>
      </c>
      <c r="D113" s="103"/>
      <c r="E113" s="35">
        <f t="shared" si="87"/>
        <v>2523413167.121675</v>
      </c>
      <c r="F113" s="103"/>
      <c r="G113" s="35">
        <f t="shared" si="87"/>
        <v>28434637971.397438</v>
      </c>
      <c r="H113" s="103"/>
      <c r="I113" s="35">
        <f t="shared" ref="I113:K113" si="88">(2*PI())*(300000000/I84)/(I93*0.000001)*I111^2</f>
        <v>19548813605.335743</v>
      </c>
      <c r="J113" s="35"/>
      <c r="K113" s="35">
        <f t="shared" si="88"/>
        <v>19548813605.335743</v>
      </c>
      <c r="L113" s="35"/>
      <c r="AT113" s="12"/>
      <c r="AU113" s="12"/>
      <c r="AV113" s="12"/>
      <c r="AW113" s="12"/>
      <c r="AX113" s="12"/>
      <c r="AZ113" s="12"/>
      <c r="BA113" s="12"/>
      <c r="BB113" s="12"/>
      <c r="BC113" s="12"/>
      <c r="BD113" s="12"/>
    </row>
    <row r="114" spans="1:56" ht="13" x14ac:dyDescent="0.15">
      <c r="A114" s="14" t="s">
        <v>97</v>
      </c>
      <c r="B114" s="79" t="s">
        <v>166</v>
      </c>
      <c r="C114" s="35">
        <f t="shared" ref="C114:G114" si="89">(2*PI())*(300000000/C85)/(C93*0.000001)*C112^2</f>
        <v>2273475101.0448608</v>
      </c>
      <c r="D114" s="103"/>
      <c r="E114" s="35">
        <f t="shared" si="89"/>
        <v>9548595424.3884144</v>
      </c>
      <c r="F114" s="103"/>
      <c r="G114" s="35">
        <f t="shared" si="89"/>
        <v>1953121791352.1758</v>
      </c>
      <c r="H114" s="103"/>
      <c r="I114" s="35">
        <f t="shared" ref="I114:K114" si="90">(2*PI())*(300000000/I85)/(I93*0.000001)*I112^2</f>
        <v>1342771231554.6208</v>
      </c>
      <c r="J114" s="35"/>
      <c r="K114" s="35">
        <f t="shared" si="90"/>
        <v>1342771231554.6208</v>
      </c>
      <c r="L114" s="35"/>
      <c r="AT114" s="12"/>
      <c r="AU114" s="12"/>
      <c r="AV114" s="12"/>
      <c r="AW114" s="12"/>
      <c r="AX114" s="12"/>
      <c r="AZ114" s="12"/>
      <c r="BA114" s="12"/>
      <c r="BB114" s="12"/>
      <c r="BC114" s="12"/>
      <c r="BD114" s="12"/>
    </row>
    <row r="115" spans="1:56" ht="13" x14ac:dyDescent="0.15">
      <c r="A115" s="30" t="s">
        <v>98</v>
      </c>
      <c r="B115" s="14" t="s">
        <v>35</v>
      </c>
      <c r="C115" s="61">
        <f>C86/C113</f>
        <v>1120759.953298714</v>
      </c>
      <c r="D115" s="117"/>
      <c r="E115" s="61">
        <f t="shared" ref="C115:G116" si="91">E86/E113</f>
        <v>780754.12476989056</v>
      </c>
      <c r="F115" s="117"/>
      <c r="G115" s="61">
        <f t="shared" si="91"/>
        <v>80523.321449039897</v>
      </c>
      <c r="H115" s="117"/>
      <c r="I115" s="61">
        <f t="shared" ref="I115:K115" si="92">I86/I113</f>
        <v>117124.83119860345</v>
      </c>
      <c r="J115" s="61"/>
      <c r="K115" s="61">
        <f t="shared" si="92"/>
        <v>117124.83119860345</v>
      </c>
      <c r="L115" s="61"/>
      <c r="AT115" s="12"/>
      <c r="AU115" s="12"/>
      <c r="AV115" s="12"/>
      <c r="AW115" s="12"/>
      <c r="AX115" s="12"/>
      <c r="AZ115" s="12"/>
      <c r="BA115" s="12"/>
      <c r="BB115" s="12"/>
      <c r="BC115" s="12"/>
      <c r="BD115" s="12"/>
    </row>
    <row r="116" spans="1:56" ht="13" x14ac:dyDescent="0.15">
      <c r="A116" s="30" t="s">
        <v>99</v>
      </c>
      <c r="B116" s="14" t="s">
        <v>35</v>
      </c>
      <c r="C116" s="61">
        <f t="shared" si="91"/>
        <v>509436.34240850643</v>
      </c>
      <c r="D116" s="117"/>
      <c r="E116" s="61">
        <f t="shared" si="91"/>
        <v>354888.2385317685</v>
      </c>
      <c r="F116" s="117"/>
      <c r="G116" s="61">
        <f t="shared" si="91"/>
        <v>2168.7614576941405</v>
      </c>
      <c r="H116" s="117"/>
      <c r="I116" s="61">
        <f t="shared" ref="I116:K116" si="93">I87/I114</f>
        <v>3154.5621202823863</v>
      </c>
      <c r="J116" s="61"/>
      <c r="K116" s="61">
        <f t="shared" si="93"/>
        <v>3154.5621202823863</v>
      </c>
      <c r="L116" s="61"/>
      <c r="AT116" s="12"/>
      <c r="AU116" s="12"/>
      <c r="AV116" s="12"/>
      <c r="AW116" s="12"/>
      <c r="AX116" s="12"/>
      <c r="AZ116" s="12"/>
      <c r="BA116" s="12"/>
      <c r="BB116" s="12"/>
      <c r="BC116" s="12"/>
      <c r="BD116" s="12"/>
    </row>
    <row r="117" spans="1:56" ht="12" x14ac:dyDescent="0.15">
      <c r="C117" s="11"/>
      <c r="D117" s="88"/>
      <c r="E117" s="11"/>
      <c r="F117" s="88"/>
      <c r="G117" s="11"/>
      <c r="H117" s="88"/>
      <c r="I117" s="11"/>
      <c r="J117" s="11"/>
      <c r="K117" s="11"/>
      <c r="L117" s="11"/>
      <c r="AT117" s="12"/>
      <c r="AU117" s="12"/>
      <c r="AV117" s="12"/>
      <c r="AW117" s="12"/>
      <c r="AX117" s="12"/>
      <c r="AZ117" s="12"/>
      <c r="BA117" s="12"/>
      <c r="BB117" s="12"/>
      <c r="BC117" s="12"/>
      <c r="BD117" s="12"/>
    </row>
    <row r="118" spans="1:56" ht="13" x14ac:dyDescent="0.15">
      <c r="A118" s="53" t="s">
        <v>100</v>
      </c>
      <c r="C118" s="11"/>
      <c r="D118" s="88"/>
      <c r="E118" s="11"/>
      <c r="F118" s="88"/>
      <c r="G118" s="11"/>
      <c r="H118" s="88"/>
      <c r="I118" s="11"/>
      <c r="J118" s="11"/>
      <c r="K118" s="11"/>
      <c r="L118" s="11"/>
      <c r="AT118" s="12"/>
      <c r="AU118" s="12"/>
      <c r="AV118" s="12"/>
      <c r="AW118" s="12"/>
      <c r="AX118" s="12"/>
      <c r="AZ118" s="12"/>
      <c r="BA118" s="12"/>
      <c r="BB118" s="12"/>
      <c r="BC118" s="12"/>
      <c r="BD118" s="12"/>
    </row>
    <row r="119" spans="1:56" ht="13" x14ac:dyDescent="0.15">
      <c r="A119" s="62" t="s">
        <v>101</v>
      </c>
      <c r="B119" s="62" t="s">
        <v>35</v>
      </c>
      <c r="C119" s="63">
        <f t="shared" ref="C119:G120" si="94">C44</f>
        <v>1</v>
      </c>
      <c r="D119" s="118"/>
      <c r="E119" s="63">
        <f t="shared" si="94"/>
        <v>2.1</v>
      </c>
      <c r="F119" s="118"/>
      <c r="G119" s="63">
        <f t="shared" si="94"/>
        <v>3</v>
      </c>
      <c r="H119" s="118"/>
      <c r="I119" s="63">
        <f t="shared" ref="I119:K119" si="95">I44</f>
        <v>3</v>
      </c>
      <c r="J119" s="63"/>
      <c r="K119" s="63">
        <f t="shared" si="95"/>
        <v>3</v>
      </c>
      <c r="L119" s="63"/>
      <c r="AT119" s="12"/>
      <c r="AU119" s="12"/>
      <c r="AV119" s="12"/>
      <c r="AW119" s="12"/>
      <c r="AX119" s="12"/>
      <c r="AZ119" s="12"/>
      <c r="BA119" s="12"/>
      <c r="BB119" s="12"/>
      <c r="BC119" s="12"/>
      <c r="BD119" s="12"/>
    </row>
    <row r="120" spans="1:56" ht="13" x14ac:dyDescent="0.15">
      <c r="A120" s="62" t="s">
        <v>102</v>
      </c>
      <c r="B120" s="62" t="s">
        <v>35</v>
      </c>
      <c r="C120" s="63">
        <f t="shared" si="94"/>
        <v>1</v>
      </c>
      <c r="D120" s="118"/>
      <c r="E120" s="63">
        <f t="shared" si="94"/>
        <v>2.1</v>
      </c>
      <c r="F120" s="118"/>
      <c r="G120" s="63">
        <f t="shared" si="94"/>
        <v>3</v>
      </c>
      <c r="H120" s="118"/>
      <c r="I120" s="63">
        <f>I45</f>
        <v>3</v>
      </c>
      <c r="J120" s="63"/>
      <c r="K120" s="63">
        <f t="shared" ref="K120" si="96">K45</f>
        <v>3</v>
      </c>
      <c r="L120" s="63"/>
      <c r="AT120" s="12"/>
      <c r="AU120" s="12"/>
      <c r="AV120" s="12"/>
      <c r="AW120" s="12"/>
      <c r="AX120" s="12"/>
      <c r="AZ120" s="12"/>
      <c r="BA120" s="12"/>
      <c r="BB120" s="12"/>
      <c r="BC120" s="12"/>
      <c r="BD120" s="12"/>
    </row>
    <row r="121" spans="1:56" ht="13" x14ac:dyDescent="0.15">
      <c r="A121" s="14" t="s">
        <v>103</v>
      </c>
      <c r="B121" s="14" t="s">
        <v>35</v>
      </c>
      <c r="C121" s="57">
        <f t="shared" ref="C121:G122" si="97">SQRT(C44)*C111</f>
        <v>1.0416658110268954E-2</v>
      </c>
      <c r="D121" s="116"/>
      <c r="E121" s="57">
        <f t="shared" si="97"/>
        <v>1.8085778854600883E-2</v>
      </c>
      <c r="F121" s="116"/>
      <c r="G121" s="57">
        <f t="shared" si="97"/>
        <v>6.7310760837380385E-2</v>
      </c>
      <c r="H121" s="116"/>
      <c r="I121" s="57">
        <f t="shared" ref="I121:K121" si="98">SQRT(I44)*I111</f>
        <v>5.5811134512734804E-2</v>
      </c>
      <c r="J121" s="57"/>
      <c r="K121" s="57">
        <f t="shared" si="98"/>
        <v>5.5811134512734804E-2</v>
      </c>
      <c r="L121" s="57"/>
      <c r="AT121" s="12"/>
      <c r="AU121" s="12"/>
      <c r="AV121" s="12"/>
      <c r="AW121" s="12"/>
      <c r="AX121" s="12"/>
      <c r="AZ121" s="12"/>
      <c r="BA121" s="12"/>
      <c r="BB121" s="12"/>
      <c r="BC121" s="12"/>
      <c r="BD121" s="12"/>
    </row>
    <row r="122" spans="1:56" ht="13" x14ac:dyDescent="0.15">
      <c r="A122" s="79" t="s">
        <v>147</v>
      </c>
      <c r="B122" s="14" t="s">
        <v>35</v>
      </c>
      <c r="C122" s="57">
        <f t="shared" si="97"/>
        <v>2.1850166388826898E-2</v>
      </c>
      <c r="D122" s="116"/>
      <c r="E122" s="57">
        <f t="shared" si="97"/>
        <v>3.7937049777508072E-2</v>
      </c>
      <c r="F122" s="116"/>
      <c r="G122" s="57">
        <f t="shared" si="97"/>
        <v>0.58003532611609143</v>
      </c>
      <c r="H122" s="116"/>
      <c r="I122" s="57">
        <f>SQRT(I45)*I112</f>
        <v>0.48093988546962696</v>
      </c>
      <c r="J122" s="57"/>
      <c r="K122" s="57">
        <f t="shared" ref="K122" si="99">SQRT(K45)*K112</f>
        <v>0.48093988546962696</v>
      </c>
      <c r="L122" s="57"/>
      <c r="AT122" s="12"/>
      <c r="AU122" s="12"/>
      <c r="AV122" s="12"/>
      <c r="AW122" s="12"/>
      <c r="AX122" s="12"/>
      <c r="AZ122" s="12"/>
      <c r="BA122" s="12"/>
      <c r="BB122" s="12"/>
      <c r="BC122" s="12"/>
      <c r="BD122" s="12"/>
    </row>
    <row r="123" spans="1:56" ht="13" x14ac:dyDescent="0.15">
      <c r="A123" s="14" t="s">
        <v>96</v>
      </c>
      <c r="B123" s="79" t="s">
        <v>166</v>
      </c>
      <c r="C123" s="35">
        <f>C113*(1+C44)</f>
        <v>1173046120.9322379</v>
      </c>
      <c r="D123" s="115"/>
      <c r="E123" s="35">
        <f>E113*(1+E44)</f>
        <v>7822580818.0771923</v>
      </c>
      <c r="F123" s="103"/>
      <c r="G123" s="35">
        <f>G113*(1+G44)</f>
        <v>113738551885.58975</v>
      </c>
      <c r="H123" s="103"/>
      <c r="I123" s="35">
        <f>I113*(1+I44)</f>
        <v>78195254421.342972</v>
      </c>
      <c r="J123" s="35"/>
      <c r="K123" s="35">
        <f t="shared" ref="K123" si="100">(300000000/K94)/(K102*0.000001)*K121 *  (2*PI())</f>
        <v>5026709259946.9248</v>
      </c>
      <c r="L123" s="35"/>
      <c r="AT123" s="12"/>
      <c r="AU123" s="12"/>
      <c r="AV123" s="12"/>
      <c r="AW123" s="12"/>
      <c r="AX123" s="12"/>
      <c r="AZ123" s="12"/>
      <c r="BA123" s="12"/>
      <c r="BB123" s="12"/>
      <c r="BC123" s="12"/>
      <c r="BD123" s="12"/>
    </row>
    <row r="124" spans="1:56" ht="13" x14ac:dyDescent="0.15">
      <c r="A124" s="14" t="s">
        <v>97</v>
      </c>
      <c r="B124" s="79" t="s">
        <v>166</v>
      </c>
      <c r="C124" s="35">
        <f>C114*(1+C45)</f>
        <v>4546950202.0897217</v>
      </c>
      <c r="D124" s="115"/>
      <c r="E124" s="35">
        <f>E114*(1+E45)</f>
        <v>29600645815.604084</v>
      </c>
      <c r="F124" s="103"/>
      <c r="G124" s="35">
        <f>G114*(1+G45)</f>
        <v>7812487165408.7031</v>
      </c>
      <c r="H124" s="103"/>
      <c r="I124" s="35">
        <f>I114*(1+I45)</f>
        <v>5371084926218.4834</v>
      </c>
      <c r="J124" s="35"/>
      <c r="K124" s="35">
        <f t="shared" ref="K124" si="101">(300000000/K95)/(K102*0.000001)*K122 *  (2*PI())</f>
        <v>21658267627729.012</v>
      </c>
      <c r="L124" s="35"/>
      <c r="AT124" s="12"/>
      <c r="AU124" s="12"/>
      <c r="AV124" s="12"/>
      <c r="AW124" s="12"/>
      <c r="AX124" s="12"/>
      <c r="AZ124" s="12"/>
      <c r="BA124" s="12"/>
      <c r="BB124" s="12"/>
      <c r="BC124" s="12"/>
      <c r="BD124" s="12"/>
    </row>
    <row r="125" spans="1:56" ht="13" x14ac:dyDescent="0.15">
      <c r="A125" s="79" t="s">
        <v>164</v>
      </c>
      <c r="B125" s="79" t="s">
        <v>167</v>
      </c>
      <c r="C125" s="140">
        <f>C123/(2*PI())*0.000001</f>
        <v>186.6960886211389</v>
      </c>
      <c r="D125" s="215" t="s">
        <v>188</v>
      </c>
      <c r="E125" s="140">
        <f>E123/(2*PI())*0.000001</f>
        <v>1245.0024049328276</v>
      </c>
      <c r="F125" s="103"/>
      <c r="G125" s="140">
        <f>G123/(2*PI())*0.000001</f>
        <v>18102.052752705622</v>
      </c>
      <c r="H125" s="103"/>
      <c r="I125" s="140">
        <f>I123/(2*PI())*0.000001</f>
        <v>12445.161267485119</v>
      </c>
      <c r="J125" s="35"/>
      <c r="K125" s="35"/>
      <c r="L125" s="35"/>
      <c r="AT125" s="12"/>
      <c r="AU125" s="12"/>
      <c r="AV125" s="12"/>
      <c r="AW125" s="12"/>
      <c r="AX125" s="12"/>
      <c r="AZ125" s="12"/>
      <c r="BA125" s="12"/>
      <c r="BB125" s="12"/>
      <c r="BC125" s="12"/>
      <c r="BD125" s="12"/>
    </row>
    <row r="126" spans="1:56" ht="13" x14ac:dyDescent="0.15">
      <c r="A126" s="79" t="s">
        <v>165</v>
      </c>
      <c r="B126" s="79" t="s">
        <v>167</v>
      </c>
      <c r="C126" s="140">
        <f>C124/(2*PI())*0.000001</f>
        <v>723.66960065527167</v>
      </c>
      <c r="D126" s="216"/>
      <c r="E126" s="140">
        <f>E124/(2*PI())*0.000001</f>
        <v>4711.0891002658173</v>
      </c>
      <c r="F126" s="103"/>
      <c r="G126" s="140">
        <f>G124/(2*PI())*0.000001</f>
        <v>1243395.9502167848</v>
      </c>
      <c r="H126" s="103"/>
      <c r="I126" s="140">
        <f>I124/(2*PI())*0.000001</f>
        <v>854834.71577403962</v>
      </c>
      <c r="J126" s="35"/>
      <c r="K126" s="35"/>
      <c r="L126" s="35"/>
      <c r="AT126" s="12"/>
      <c r="AU126" s="12"/>
      <c r="AV126" s="12"/>
      <c r="AW126" s="12"/>
      <c r="AX126" s="12"/>
      <c r="AZ126" s="12"/>
      <c r="BA126" s="12"/>
      <c r="BB126" s="12"/>
      <c r="BC126" s="12"/>
      <c r="BD126" s="12"/>
    </row>
    <row r="127" spans="1:56" ht="13" x14ac:dyDescent="0.15">
      <c r="A127" s="45" t="s">
        <v>104</v>
      </c>
      <c r="B127" s="64">
        <v>590000</v>
      </c>
      <c r="C127" s="61">
        <f>C115/(1+C44)</f>
        <v>560379.97664935701</v>
      </c>
      <c r="D127" s="217" t="s">
        <v>168</v>
      </c>
      <c r="E127" s="61">
        <f>E115/(1+E44)</f>
        <v>251856.16928060984</v>
      </c>
      <c r="F127" s="117"/>
      <c r="G127" s="61">
        <f>G115/(1+G44)</f>
        <v>20130.830362259974</v>
      </c>
      <c r="H127" s="117"/>
      <c r="I127" s="61">
        <f t="shared" ref="I127:K127" si="102">I115/(1+I44)</f>
        <v>29281.207799650863</v>
      </c>
      <c r="J127" s="61"/>
      <c r="K127" s="61">
        <f t="shared" si="102"/>
        <v>29281.207799650863</v>
      </c>
      <c r="L127" s="61"/>
      <c r="AT127" s="12"/>
      <c r="AU127" s="12"/>
      <c r="AV127" s="12"/>
      <c r="AW127" s="12"/>
      <c r="AX127" s="12"/>
      <c r="AZ127" s="12"/>
      <c r="BA127" s="12"/>
      <c r="BB127" s="12"/>
      <c r="BC127" s="12"/>
      <c r="BD127" s="12"/>
    </row>
    <row r="128" spans="1:56" ht="13" x14ac:dyDescent="0.15">
      <c r="A128" s="45" t="s">
        <v>105</v>
      </c>
      <c r="B128" s="64">
        <v>250000</v>
      </c>
      <c r="C128" s="61">
        <f>C116/(1+C45)</f>
        <v>254718.17120425322</v>
      </c>
      <c r="D128" s="218"/>
      <c r="E128" s="61">
        <f>E116/(1+E45)</f>
        <v>114480.07694573177</v>
      </c>
      <c r="F128" s="117"/>
      <c r="G128" s="61">
        <f>G116/(1+G45)</f>
        <v>542.19036442353513</v>
      </c>
      <c r="H128" s="117"/>
      <c r="I128" s="61">
        <f>I116/(1+I45)</f>
        <v>788.64053007059658</v>
      </c>
      <c r="J128" s="61"/>
      <c r="K128" s="61">
        <f t="shared" ref="K128" si="103">K116/(1+K45)</f>
        <v>788.64053007059658</v>
      </c>
      <c r="L128" s="61"/>
      <c r="AT128" s="12"/>
      <c r="AU128" s="12"/>
      <c r="AV128" s="12"/>
      <c r="AW128" s="12"/>
      <c r="AX128" s="12"/>
      <c r="AZ128" s="12"/>
      <c r="BA128" s="12"/>
      <c r="BB128" s="12"/>
      <c r="BC128" s="12"/>
      <c r="BD128" s="12"/>
    </row>
    <row r="129" spans="1:56" ht="12" x14ac:dyDescent="0.15">
      <c r="C129" s="11"/>
      <c r="D129" s="88"/>
      <c r="E129" s="11"/>
      <c r="F129" s="88"/>
      <c r="G129" s="11"/>
      <c r="H129" s="88"/>
      <c r="I129" s="11"/>
      <c r="J129" s="11"/>
      <c r="K129" s="11"/>
      <c r="L129" s="11"/>
      <c r="AT129" s="12"/>
      <c r="AU129" s="12"/>
      <c r="AV129" s="12"/>
      <c r="AW129" s="12"/>
      <c r="AX129" s="12"/>
      <c r="AZ129" s="12"/>
      <c r="BA129" s="12"/>
      <c r="BB129" s="12"/>
      <c r="BC129" s="12"/>
      <c r="BD129" s="12"/>
    </row>
    <row r="130" spans="1:56" ht="13" x14ac:dyDescent="0.15">
      <c r="A130" s="53" t="s">
        <v>106</v>
      </c>
      <c r="AT130" s="12"/>
      <c r="AU130" s="12"/>
      <c r="AV130" s="12"/>
      <c r="AW130" s="12"/>
      <c r="AX130" s="12"/>
      <c r="AZ130" s="12"/>
      <c r="BA130" s="12"/>
      <c r="BB130" s="12"/>
      <c r="BC130" s="12"/>
      <c r="BD130" s="12"/>
    </row>
    <row r="131" spans="1:56" ht="13" x14ac:dyDescent="0.15">
      <c r="A131" s="65" t="s">
        <v>107</v>
      </c>
      <c r="B131" s="66" t="s">
        <v>63</v>
      </c>
      <c r="C131" s="67">
        <v>0.1</v>
      </c>
      <c r="D131" s="119"/>
      <c r="E131" s="67">
        <f>C131</f>
        <v>0.1</v>
      </c>
      <c r="F131" s="119"/>
      <c r="G131" s="67">
        <f>E131</f>
        <v>0.1</v>
      </c>
      <c r="H131" s="119"/>
      <c r="I131" s="67">
        <f>G131</f>
        <v>0.1</v>
      </c>
      <c r="J131" s="67"/>
      <c r="K131" s="67">
        <f>I131</f>
        <v>0.1</v>
      </c>
      <c r="L131" s="67"/>
      <c r="M131" s="219" t="s">
        <v>108</v>
      </c>
      <c r="AT131" s="12"/>
      <c r="AU131" s="12"/>
      <c r="AV131" s="12"/>
      <c r="AW131" s="12"/>
      <c r="AX131" s="12"/>
      <c r="AZ131" s="12"/>
      <c r="BA131" s="12"/>
      <c r="BB131" s="12"/>
      <c r="BC131" s="12"/>
      <c r="BD131" s="12"/>
    </row>
    <row r="132" spans="1:56" ht="13" x14ac:dyDescent="0.15">
      <c r="A132" s="65" t="s">
        <v>109</v>
      </c>
      <c r="B132" s="66" t="s">
        <v>67</v>
      </c>
      <c r="C132" s="68">
        <f>(2*PI())*300000000/(C84*C94)*(1/C83-1/(C83+C131))*1000000000</f>
        <v>188493694.57928941</v>
      </c>
      <c r="D132" s="120"/>
      <c r="E132" s="68">
        <f>(2*PI())*300000000/(E85*E94)*(1/E83-1/(E83+E131))*1000000000</f>
        <v>1455913671.8347869</v>
      </c>
      <c r="F132" s="120"/>
      <c r="G132" s="68">
        <f>(2*PI())*300000000/(G85*G94)*(1/G83-1/(G83+G131))*1000000000</f>
        <v>2115009725.9762104</v>
      </c>
      <c r="H132" s="120"/>
      <c r="I132" s="68">
        <f>(2*PI())*300000000/(I85*I94)*(1/I83-1/(I83+I131))*1000000000</f>
        <v>2115009725.9762104</v>
      </c>
      <c r="J132" s="68"/>
      <c r="K132" s="68">
        <f>(2*PI())*300000000/(K85*K94)*(1/K83-1/(K83+K131))*1000000000</f>
        <v>2115009725.9762104</v>
      </c>
      <c r="L132" s="68"/>
      <c r="M132" s="206"/>
      <c r="AT132" s="12"/>
      <c r="AU132" s="12"/>
      <c r="AV132" s="12"/>
      <c r="AW132" s="12"/>
      <c r="AX132" s="12"/>
      <c r="AZ132" s="12"/>
      <c r="BA132" s="12"/>
      <c r="BB132" s="12"/>
      <c r="BC132" s="12"/>
      <c r="BD132" s="12"/>
    </row>
    <row r="133" spans="1:56" ht="13" x14ac:dyDescent="0.15">
      <c r="A133" s="14" t="s">
        <v>110</v>
      </c>
      <c r="B133" s="14"/>
      <c r="C133" s="26">
        <f t="shared" ref="C133:G133" si="104">C132/C113</f>
        <v>0.32137473747322154</v>
      </c>
      <c r="D133" s="97"/>
      <c r="E133" s="26">
        <f t="shared" si="104"/>
        <v>0.57696206503331804</v>
      </c>
      <c r="F133" s="97"/>
      <c r="G133" s="26">
        <f t="shared" si="104"/>
        <v>7.4381454341135286E-2</v>
      </c>
      <c r="H133" s="97"/>
      <c r="I133" s="26">
        <f t="shared" ref="I133:K133" si="105">I132/I113</f>
        <v>0.10819120631437858</v>
      </c>
      <c r="J133" s="26"/>
      <c r="K133" s="26">
        <f t="shared" si="105"/>
        <v>0.10819120631437858</v>
      </c>
      <c r="L133" s="26"/>
      <c r="M133" s="206"/>
      <c r="AT133" s="12"/>
      <c r="AU133" s="12"/>
      <c r="AV133" s="12"/>
      <c r="AW133" s="12"/>
      <c r="AX133" s="12"/>
      <c r="AZ133" s="12"/>
      <c r="BA133" s="12"/>
      <c r="BB133" s="12"/>
      <c r="BC133" s="12"/>
      <c r="BD133" s="12"/>
    </row>
    <row r="134" spans="1:56" ht="13" x14ac:dyDescent="0.15">
      <c r="A134" s="65" t="s">
        <v>111</v>
      </c>
      <c r="B134" s="66" t="s">
        <v>63</v>
      </c>
      <c r="C134" s="78">
        <f>C131/2</f>
        <v>0.05</v>
      </c>
      <c r="D134" s="121"/>
      <c r="E134" s="78">
        <f>E131/2</f>
        <v>0.05</v>
      </c>
      <c r="F134" s="121"/>
      <c r="G134" s="78">
        <f>G131/2</f>
        <v>0.05</v>
      </c>
      <c r="H134" s="121"/>
      <c r="I134" s="78">
        <f>I131/2</f>
        <v>0.05</v>
      </c>
      <c r="J134" s="78"/>
      <c r="K134" s="78">
        <f>K131/2</f>
        <v>0.05</v>
      </c>
      <c r="L134" s="67"/>
      <c r="M134" s="206"/>
      <c r="AT134" s="12"/>
      <c r="AU134" s="12"/>
      <c r="AV134" s="12"/>
      <c r="AW134" s="12"/>
      <c r="AX134" s="12"/>
      <c r="AZ134" s="12"/>
      <c r="BA134" s="12"/>
      <c r="BB134" s="12"/>
      <c r="BC134" s="12"/>
      <c r="BD134" s="12"/>
    </row>
    <row r="135" spans="1:56" ht="13" x14ac:dyDescent="0.15">
      <c r="A135" s="65" t="s">
        <v>112</v>
      </c>
      <c r="B135" s="66" t="s">
        <v>67</v>
      </c>
      <c r="C135" s="68">
        <f t="shared" ref="C135:G135" si="106">(2*PI())*300000000/(C84*C94)*(2/C83-2/(C83+C134))*1000000000</f>
        <v>188499774.82543132</v>
      </c>
      <c r="D135" s="120"/>
      <c r="E135" s="68">
        <f t="shared" si="106"/>
        <v>1693113068.9089661</v>
      </c>
      <c r="F135" s="120"/>
      <c r="G135" s="68">
        <f t="shared" si="106"/>
        <v>2286753881.9668932</v>
      </c>
      <c r="H135" s="120"/>
      <c r="I135" s="68">
        <f t="shared" ref="I135:K135" si="107">(2*PI())*300000000/(I84*I94)*(2/I83-2/(I83+I134))*1000000000</f>
        <v>2286753881.9668932</v>
      </c>
      <c r="J135" s="68"/>
      <c r="K135" s="68">
        <f t="shared" si="107"/>
        <v>2286753881.9668932</v>
      </c>
      <c r="L135" s="68"/>
      <c r="M135" s="206"/>
      <c r="AT135" s="12"/>
      <c r="AU135" s="12"/>
      <c r="AV135" s="12"/>
      <c r="AW135" s="12"/>
      <c r="AX135" s="12"/>
      <c r="AZ135" s="12"/>
      <c r="BA135" s="12"/>
      <c r="BB135" s="12"/>
      <c r="BC135" s="12"/>
      <c r="BD135" s="12"/>
    </row>
    <row r="136" spans="1:56" ht="13" x14ac:dyDescent="0.15">
      <c r="A136" s="14" t="s">
        <v>113</v>
      </c>
      <c r="B136" s="14"/>
      <c r="C136" s="26">
        <f t="shared" ref="C136:G136" si="108">C135/C114</f>
        <v>8.2912618985270248E-2</v>
      </c>
      <c r="D136" s="97"/>
      <c r="E136" s="26">
        <f t="shared" si="108"/>
        <v>0.17731540542439619</v>
      </c>
      <c r="F136" s="97"/>
      <c r="G136" s="26">
        <f t="shared" si="108"/>
        <v>1.1708199110224144E-3</v>
      </c>
      <c r="H136" s="97"/>
      <c r="I136" s="26">
        <f t="shared" ref="I136:K136" si="109">I135/I114</f>
        <v>1.7030107796689666E-3</v>
      </c>
      <c r="J136" s="26"/>
      <c r="K136" s="26">
        <f t="shared" si="109"/>
        <v>1.7030107796689666E-3</v>
      </c>
      <c r="L136" s="26"/>
      <c r="M136" s="206"/>
      <c r="AT136" s="12"/>
      <c r="AU136" s="12"/>
      <c r="AV136" s="12"/>
      <c r="AW136" s="12"/>
      <c r="AX136" s="12"/>
      <c r="AZ136" s="12"/>
      <c r="BA136" s="12"/>
      <c r="BB136" s="12"/>
      <c r="BC136" s="12"/>
      <c r="BD136" s="12"/>
    </row>
    <row r="137" spans="1:56" ht="13" x14ac:dyDescent="0.15">
      <c r="A137" s="45" t="s">
        <v>114</v>
      </c>
      <c r="B137" s="64"/>
      <c r="C137" s="61">
        <f t="shared" ref="C137:G137" si="110">C115/(1+C44+C133^2)</f>
        <v>532862.49846442102</v>
      </c>
      <c r="D137" s="117"/>
      <c r="E137" s="61">
        <f t="shared" si="110"/>
        <v>227433.79801940446</v>
      </c>
      <c r="F137" s="117"/>
      <c r="G137" s="61">
        <f t="shared" si="110"/>
        <v>20103.024859656511</v>
      </c>
      <c r="H137" s="117"/>
      <c r="I137" s="61">
        <f t="shared" ref="I137:K137" si="111">I115/(1+I44+I133^2)</f>
        <v>29195.771213490345</v>
      </c>
      <c r="J137" s="61"/>
      <c r="K137" s="61">
        <f t="shared" si="111"/>
        <v>29195.771213490345</v>
      </c>
      <c r="L137" s="61"/>
      <c r="AT137" s="12"/>
      <c r="AU137" s="12"/>
      <c r="AV137" s="12"/>
      <c r="AW137" s="12"/>
      <c r="AX137" s="12"/>
      <c r="AZ137" s="12"/>
      <c r="BA137" s="12"/>
      <c r="BB137" s="12"/>
      <c r="BC137" s="12"/>
      <c r="BD137" s="12"/>
    </row>
    <row r="138" spans="1:56" ht="13" x14ac:dyDescent="0.15">
      <c r="A138" s="45" t="s">
        <v>115</v>
      </c>
      <c r="B138" s="64"/>
      <c r="C138" s="61">
        <f t="shared" ref="C138:G138" si="112">C116/(1+C45+C136^2)</f>
        <v>253845.63997528382</v>
      </c>
      <c r="D138" s="117"/>
      <c r="E138" s="61">
        <f t="shared" si="112"/>
        <v>113330.65720361588</v>
      </c>
      <c r="F138" s="117"/>
      <c r="G138" s="61">
        <f t="shared" si="112"/>
        <v>542.19017861234965</v>
      </c>
      <c r="H138" s="117"/>
      <c r="I138" s="61">
        <f>I116/(1+I45+I136^2)</f>
        <v>788.63995825818154</v>
      </c>
      <c r="J138" s="61"/>
      <c r="K138" s="61">
        <f t="shared" ref="K138" si="113">K116/(1+K45+K136^2)</f>
        <v>788.63995825818154</v>
      </c>
      <c r="L138" s="61"/>
      <c r="AT138" s="12"/>
      <c r="AU138" s="12"/>
      <c r="AV138" s="12"/>
      <c r="AW138" s="12"/>
      <c r="AX138" s="12"/>
      <c r="AZ138" s="12"/>
      <c r="BA138" s="12"/>
      <c r="BB138" s="12"/>
      <c r="BC138" s="12"/>
      <c r="BD138" s="12"/>
    </row>
    <row r="139" spans="1:56" ht="12" x14ac:dyDescent="0.15">
      <c r="C139" s="11"/>
      <c r="D139" s="88"/>
      <c r="E139" s="11"/>
      <c r="F139" s="88"/>
      <c r="G139" s="11"/>
      <c r="H139" s="88"/>
      <c r="I139" s="11"/>
      <c r="J139" s="11"/>
      <c r="K139" s="11"/>
      <c r="L139" s="11"/>
      <c r="AT139" s="12"/>
      <c r="AU139" s="12"/>
      <c r="AV139" s="12"/>
      <c r="AW139" s="12"/>
      <c r="AX139" s="12"/>
      <c r="AZ139" s="12"/>
      <c r="BA139" s="12"/>
      <c r="BB139" s="12"/>
      <c r="BC139" s="12"/>
      <c r="BD139" s="12"/>
    </row>
    <row r="140" spans="1:56" ht="12" x14ac:dyDescent="0.15">
      <c r="C140" s="11"/>
      <c r="D140" s="88"/>
      <c r="E140" s="11"/>
      <c r="F140" s="88"/>
      <c r="G140" s="11"/>
      <c r="H140" s="88"/>
      <c r="I140" s="11"/>
      <c r="J140" s="11"/>
      <c r="K140" s="11"/>
      <c r="L140" s="11"/>
      <c r="AT140" s="12"/>
      <c r="AU140" s="12"/>
      <c r="AV140" s="12"/>
      <c r="AW140" s="12"/>
      <c r="AX140" s="12"/>
      <c r="AZ140" s="12"/>
      <c r="BA140" s="12"/>
      <c r="BB140" s="12"/>
      <c r="BC140" s="12"/>
      <c r="BD140" s="12"/>
    </row>
    <row r="141" spans="1:56" ht="12" x14ac:dyDescent="0.15">
      <c r="C141" s="11"/>
      <c r="D141" s="88"/>
      <c r="E141" s="11"/>
      <c r="F141" s="88"/>
      <c r="G141" s="11"/>
      <c r="H141" s="88"/>
      <c r="I141" s="11"/>
      <c r="J141" s="11"/>
      <c r="K141" s="11"/>
      <c r="L141" s="11"/>
      <c r="AT141" s="12"/>
      <c r="AU141" s="12"/>
      <c r="AV141" s="12"/>
      <c r="AW141" s="12"/>
      <c r="AX141" s="12"/>
      <c r="AZ141" s="12"/>
      <c r="BA141" s="12"/>
      <c r="BB141" s="12"/>
      <c r="BC141" s="12"/>
      <c r="BD141" s="12"/>
    </row>
    <row r="142" spans="1:56" ht="12" x14ac:dyDescent="0.15">
      <c r="C142" s="11"/>
      <c r="D142" s="88"/>
      <c r="E142" s="11"/>
      <c r="F142" s="88"/>
      <c r="G142" s="11"/>
      <c r="H142" s="88"/>
      <c r="I142" s="11"/>
      <c r="J142" s="11"/>
      <c r="K142" s="11"/>
      <c r="L142" s="11"/>
      <c r="AT142" s="12"/>
      <c r="AU142" s="12"/>
      <c r="AV142" s="12"/>
      <c r="AW142" s="12"/>
      <c r="AX142" s="12"/>
      <c r="AZ142" s="12"/>
      <c r="BA142" s="12"/>
      <c r="BB142" s="12"/>
      <c r="BC142" s="12"/>
      <c r="BD142" s="12"/>
    </row>
    <row r="143" spans="1:56" ht="12" x14ac:dyDescent="0.15">
      <c r="C143" s="11"/>
      <c r="D143" s="88"/>
      <c r="E143" s="11"/>
      <c r="F143" s="88"/>
      <c r="G143" s="11"/>
      <c r="H143" s="88"/>
      <c r="I143" s="11"/>
      <c r="J143" s="11"/>
      <c r="K143" s="11"/>
      <c r="L143" s="11"/>
      <c r="AT143" s="12"/>
      <c r="AU143" s="12"/>
      <c r="AV143" s="12"/>
      <c r="AW143" s="12"/>
      <c r="AX143" s="12"/>
      <c r="AZ143" s="12"/>
      <c r="BA143" s="12"/>
      <c r="BB143" s="12"/>
      <c r="BC143" s="12"/>
      <c r="BD143" s="12"/>
    </row>
    <row r="144" spans="1:56" ht="12" x14ac:dyDescent="0.15">
      <c r="C144" s="11"/>
      <c r="D144" s="88"/>
      <c r="E144" s="11"/>
      <c r="F144" s="88"/>
      <c r="G144" s="11"/>
      <c r="H144" s="88"/>
      <c r="I144" s="11"/>
      <c r="J144" s="11"/>
      <c r="K144" s="11"/>
      <c r="L144" s="11"/>
      <c r="AT144" s="12"/>
      <c r="AU144" s="12"/>
      <c r="AV144" s="12"/>
      <c r="AW144" s="12"/>
      <c r="AX144" s="12"/>
      <c r="AZ144" s="12"/>
      <c r="BA144" s="12"/>
      <c r="BB144" s="12"/>
      <c r="BC144" s="12"/>
      <c r="BD144" s="12"/>
    </row>
    <row r="145" spans="3:56" ht="12" x14ac:dyDescent="0.15">
      <c r="C145" s="11"/>
      <c r="D145" s="88"/>
      <c r="E145" s="11"/>
      <c r="F145" s="88"/>
      <c r="G145" s="11"/>
      <c r="H145" s="88"/>
      <c r="I145" s="11"/>
      <c r="J145" s="11"/>
      <c r="K145" s="11"/>
      <c r="L145" s="11"/>
      <c r="AT145" s="12"/>
      <c r="AU145" s="12"/>
      <c r="AV145" s="12"/>
      <c r="AW145" s="12"/>
      <c r="AX145" s="12"/>
      <c r="AZ145" s="12"/>
      <c r="BA145" s="12"/>
      <c r="BB145" s="12"/>
      <c r="BC145" s="12"/>
      <c r="BD145" s="12"/>
    </row>
    <row r="146" spans="3:56" ht="12" x14ac:dyDescent="0.15">
      <c r="C146" s="11"/>
      <c r="D146" s="88"/>
      <c r="E146" s="11"/>
      <c r="F146" s="88"/>
      <c r="G146" s="11"/>
      <c r="H146" s="88"/>
      <c r="I146" s="11"/>
      <c r="J146" s="11"/>
      <c r="K146" s="11"/>
      <c r="L146" s="11"/>
      <c r="AT146" s="12"/>
      <c r="AU146" s="12"/>
      <c r="AV146" s="12"/>
      <c r="AW146" s="12"/>
      <c r="AX146" s="12"/>
      <c r="AZ146" s="12"/>
      <c r="BA146" s="12"/>
      <c r="BB146" s="12"/>
      <c r="BC146" s="12"/>
      <c r="BD146" s="12"/>
    </row>
    <row r="147" spans="3:56" ht="12" x14ac:dyDescent="0.15">
      <c r="C147" s="11"/>
      <c r="D147" s="88"/>
      <c r="E147" s="11"/>
      <c r="F147" s="88"/>
      <c r="G147" s="11"/>
      <c r="H147" s="88"/>
      <c r="I147" s="11"/>
      <c r="J147" s="11"/>
      <c r="K147" s="11"/>
      <c r="L147" s="11"/>
      <c r="AT147" s="12"/>
      <c r="AU147" s="12"/>
      <c r="AV147" s="12"/>
      <c r="AW147" s="12"/>
      <c r="AX147" s="12"/>
      <c r="AZ147" s="12"/>
      <c r="BA147" s="12"/>
      <c r="BB147" s="12"/>
      <c r="BC147" s="12"/>
      <c r="BD147" s="12"/>
    </row>
    <row r="148" spans="3:56" ht="12" x14ac:dyDescent="0.15">
      <c r="C148" s="11"/>
      <c r="D148" s="88"/>
      <c r="E148" s="11"/>
      <c r="F148" s="88"/>
      <c r="G148" s="11"/>
      <c r="H148" s="88"/>
      <c r="I148" s="11"/>
      <c r="J148" s="11"/>
      <c r="K148" s="11"/>
      <c r="L148" s="11"/>
      <c r="AT148" s="12"/>
      <c r="AU148" s="12"/>
      <c r="AV148" s="12"/>
      <c r="AW148" s="12"/>
      <c r="AX148" s="12"/>
      <c r="AZ148" s="12"/>
      <c r="BA148" s="12"/>
      <c r="BB148" s="12"/>
      <c r="BC148" s="12"/>
      <c r="BD148" s="12"/>
    </row>
    <row r="149" spans="3:56" ht="12" x14ac:dyDescent="0.15">
      <c r="C149" s="11"/>
      <c r="D149" s="88"/>
      <c r="E149" s="11"/>
      <c r="F149" s="88"/>
      <c r="G149" s="11"/>
      <c r="H149" s="88"/>
      <c r="I149" s="11"/>
      <c r="J149" s="11"/>
      <c r="K149" s="11"/>
      <c r="L149" s="11"/>
      <c r="AT149" s="12"/>
      <c r="AU149" s="12"/>
      <c r="AV149" s="12"/>
      <c r="AW149" s="12"/>
      <c r="AX149" s="12"/>
      <c r="AZ149" s="12"/>
      <c r="BA149" s="12"/>
      <c r="BB149" s="12"/>
      <c r="BC149" s="12"/>
      <c r="BD149" s="12"/>
    </row>
    <row r="150" spans="3:56" ht="12" x14ac:dyDescent="0.15">
      <c r="C150" s="11"/>
      <c r="D150" s="88"/>
      <c r="E150" s="11"/>
      <c r="F150" s="88"/>
      <c r="G150" s="11"/>
      <c r="H150" s="88"/>
      <c r="I150" s="11"/>
      <c r="J150" s="11"/>
      <c r="K150" s="11"/>
      <c r="L150" s="11"/>
      <c r="AT150" s="12"/>
      <c r="AU150" s="12"/>
      <c r="AV150" s="12"/>
      <c r="AW150" s="12"/>
      <c r="AX150" s="12"/>
      <c r="AZ150" s="12"/>
      <c r="BA150" s="12"/>
      <c r="BB150" s="12"/>
      <c r="BC150" s="12"/>
      <c r="BD150" s="12"/>
    </row>
    <row r="151" spans="3:56" ht="12" x14ac:dyDescent="0.15">
      <c r="C151" s="11"/>
      <c r="D151" s="88"/>
      <c r="E151" s="11"/>
      <c r="F151" s="88"/>
      <c r="G151" s="11"/>
      <c r="H151" s="88"/>
      <c r="I151" s="11"/>
      <c r="J151" s="11"/>
      <c r="K151" s="11"/>
      <c r="L151" s="11"/>
      <c r="AT151" s="12"/>
      <c r="AU151" s="12"/>
      <c r="AV151" s="12"/>
      <c r="AW151" s="12"/>
      <c r="AX151" s="12"/>
      <c r="AZ151" s="12"/>
      <c r="BA151" s="12"/>
      <c r="BB151" s="12"/>
      <c r="BC151" s="12"/>
      <c r="BD151" s="12"/>
    </row>
    <row r="152" spans="3:56" ht="12" x14ac:dyDescent="0.15">
      <c r="C152" s="11"/>
      <c r="D152" s="88"/>
      <c r="E152" s="11"/>
      <c r="F152" s="88"/>
      <c r="G152" s="11"/>
      <c r="H152" s="88"/>
      <c r="I152" s="11"/>
      <c r="J152" s="11"/>
      <c r="K152" s="11"/>
      <c r="L152" s="11"/>
      <c r="AT152" s="12"/>
      <c r="AU152" s="12"/>
      <c r="AV152" s="12"/>
      <c r="AW152" s="12"/>
      <c r="AX152" s="12"/>
      <c r="AZ152" s="12"/>
      <c r="BA152" s="12"/>
      <c r="BB152" s="12"/>
      <c r="BC152" s="12"/>
      <c r="BD152" s="12"/>
    </row>
    <row r="153" spans="3:56" ht="12" x14ac:dyDescent="0.15">
      <c r="C153" s="11"/>
      <c r="D153" s="88"/>
      <c r="E153" s="11"/>
      <c r="F153" s="88"/>
      <c r="G153" s="11"/>
      <c r="H153" s="88"/>
      <c r="I153" s="11"/>
      <c r="J153" s="11"/>
      <c r="K153" s="11"/>
      <c r="L153" s="11"/>
      <c r="AT153" s="12"/>
      <c r="AU153" s="12"/>
      <c r="AV153" s="12"/>
      <c r="AW153" s="12"/>
      <c r="AX153" s="12"/>
      <c r="AZ153" s="12"/>
      <c r="BA153" s="12"/>
      <c r="BB153" s="12"/>
      <c r="BC153" s="12"/>
      <c r="BD153" s="12"/>
    </row>
    <row r="154" spans="3:56" ht="12" x14ac:dyDescent="0.15">
      <c r="C154" s="11"/>
      <c r="D154" s="88"/>
      <c r="E154" s="11"/>
      <c r="F154" s="88"/>
      <c r="G154" s="11"/>
      <c r="H154" s="88"/>
      <c r="I154" s="11"/>
      <c r="J154" s="11"/>
      <c r="K154" s="11"/>
      <c r="L154" s="11"/>
      <c r="AT154" s="12"/>
      <c r="AU154" s="12"/>
      <c r="AV154" s="12"/>
      <c r="AW154" s="12"/>
      <c r="AX154" s="12"/>
      <c r="AZ154" s="12"/>
      <c r="BA154" s="12"/>
      <c r="BB154" s="12"/>
      <c r="BC154" s="12"/>
      <c r="BD154" s="12"/>
    </row>
    <row r="155" spans="3:56" ht="12" x14ac:dyDescent="0.15">
      <c r="C155" s="11"/>
      <c r="D155" s="88"/>
      <c r="E155" s="11"/>
      <c r="F155" s="88"/>
      <c r="G155" s="11"/>
      <c r="H155" s="88"/>
      <c r="I155" s="11"/>
      <c r="J155" s="11"/>
      <c r="K155" s="11"/>
      <c r="L155" s="11"/>
      <c r="AT155" s="12"/>
      <c r="AU155" s="12"/>
      <c r="AV155" s="12"/>
      <c r="AW155" s="12"/>
      <c r="AX155" s="12"/>
      <c r="AZ155" s="12"/>
      <c r="BA155" s="12"/>
      <c r="BB155" s="12"/>
      <c r="BC155" s="12"/>
      <c r="BD155" s="12"/>
    </row>
    <row r="156" spans="3:56" ht="12" x14ac:dyDescent="0.15">
      <c r="C156" s="11"/>
      <c r="D156" s="88"/>
      <c r="E156" s="11"/>
      <c r="F156" s="88"/>
      <c r="G156" s="11"/>
      <c r="H156" s="88"/>
      <c r="I156" s="11"/>
      <c r="J156" s="11"/>
      <c r="K156" s="11"/>
      <c r="L156" s="11"/>
      <c r="AT156" s="12"/>
      <c r="AU156" s="12"/>
      <c r="AV156" s="12"/>
      <c r="AW156" s="12"/>
      <c r="AX156" s="12"/>
      <c r="AZ156" s="12"/>
      <c r="BA156" s="12"/>
      <c r="BB156" s="12"/>
      <c r="BC156" s="12"/>
      <c r="BD156" s="12"/>
    </row>
    <row r="157" spans="3:56" ht="12" x14ac:dyDescent="0.15">
      <c r="C157" s="11"/>
      <c r="D157" s="88"/>
      <c r="E157" s="11"/>
      <c r="F157" s="88"/>
      <c r="G157" s="11"/>
      <c r="H157" s="88"/>
      <c r="I157" s="11"/>
      <c r="J157" s="11"/>
      <c r="K157" s="11"/>
      <c r="L157" s="11"/>
      <c r="AT157" s="12"/>
      <c r="AU157" s="12"/>
      <c r="AV157" s="12"/>
      <c r="AW157" s="12"/>
      <c r="AX157" s="12"/>
      <c r="AZ157" s="12"/>
      <c r="BA157" s="12"/>
      <c r="BB157" s="12"/>
      <c r="BC157" s="12"/>
      <c r="BD157" s="12"/>
    </row>
    <row r="158" spans="3:56" ht="12" x14ac:dyDescent="0.15">
      <c r="C158" s="11"/>
      <c r="D158" s="88"/>
      <c r="E158" s="11"/>
      <c r="F158" s="88"/>
      <c r="G158" s="11"/>
      <c r="H158" s="88"/>
      <c r="I158" s="11"/>
      <c r="J158" s="11"/>
      <c r="K158" s="11"/>
      <c r="L158" s="11"/>
      <c r="AT158" s="12"/>
      <c r="AU158" s="12"/>
      <c r="AV158" s="12"/>
      <c r="AW158" s="12"/>
      <c r="AX158" s="12"/>
      <c r="AZ158" s="12"/>
      <c r="BA158" s="12"/>
      <c r="BB158" s="12"/>
      <c r="BC158" s="12"/>
      <c r="BD158" s="12"/>
    </row>
    <row r="159" spans="3:56" ht="12" x14ac:dyDescent="0.15">
      <c r="C159" s="11"/>
      <c r="D159" s="88"/>
      <c r="E159" s="11"/>
      <c r="F159" s="88"/>
      <c r="G159" s="11"/>
      <c r="H159" s="88"/>
      <c r="I159" s="11"/>
      <c r="J159" s="11"/>
      <c r="K159" s="11"/>
      <c r="L159" s="11"/>
      <c r="AT159" s="12"/>
      <c r="AU159" s="12"/>
      <c r="AV159" s="12"/>
      <c r="AW159" s="12"/>
      <c r="AX159" s="12"/>
      <c r="AZ159" s="12"/>
      <c r="BA159" s="12"/>
      <c r="BB159" s="12"/>
      <c r="BC159" s="12"/>
      <c r="BD159" s="12"/>
    </row>
    <row r="160" spans="3:56" ht="12" x14ac:dyDescent="0.15">
      <c r="C160" s="11"/>
      <c r="D160" s="88"/>
      <c r="E160" s="11"/>
      <c r="F160" s="88"/>
      <c r="G160" s="11"/>
      <c r="H160" s="88"/>
      <c r="I160" s="11"/>
      <c r="J160" s="11"/>
      <c r="K160" s="11"/>
      <c r="L160" s="11"/>
      <c r="AT160" s="12"/>
      <c r="AU160" s="12"/>
      <c r="AV160" s="12"/>
      <c r="AW160" s="12"/>
      <c r="AX160" s="12"/>
      <c r="AZ160" s="12"/>
      <c r="BA160" s="12"/>
      <c r="BB160" s="12"/>
      <c r="BC160" s="12"/>
      <c r="BD160" s="12"/>
    </row>
    <row r="161" spans="3:56" ht="12" x14ac:dyDescent="0.15">
      <c r="C161" s="11"/>
      <c r="D161" s="88"/>
      <c r="E161" s="11"/>
      <c r="F161" s="88"/>
      <c r="G161" s="11"/>
      <c r="H161" s="88"/>
      <c r="I161" s="11"/>
      <c r="J161" s="11"/>
      <c r="K161" s="11"/>
      <c r="L161" s="11"/>
      <c r="AT161" s="12"/>
      <c r="AU161" s="12"/>
      <c r="AV161" s="12"/>
      <c r="AW161" s="12"/>
      <c r="AX161" s="12"/>
      <c r="AZ161" s="12"/>
      <c r="BA161" s="12"/>
      <c r="BB161" s="12"/>
      <c r="BC161" s="12"/>
      <c r="BD161" s="12"/>
    </row>
    <row r="162" spans="3:56" ht="12" x14ac:dyDescent="0.15">
      <c r="C162" s="11"/>
      <c r="D162" s="88"/>
      <c r="E162" s="11"/>
      <c r="F162" s="88"/>
      <c r="G162" s="11"/>
      <c r="H162" s="88"/>
      <c r="I162" s="11"/>
      <c r="J162" s="11"/>
      <c r="K162" s="11"/>
      <c r="L162" s="11"/>
      <c r="AT162" s="12"/>
      <c r="AU162" s="12"/>
      <c r="AV162" s="12"/>
      <c r="AW162" s="12"/>
      <c r="AX162" s="12"/>
      <c r="AZ162" s="12"/>
      <c r="BA162" s="12"/>
      <c r="BB162" s="12"/>
      <c r="BC162" s="12"/>
      <c r="BD162" s="12"/>
    </row>
    <row r="163" spans="3:56" ht="12" x14ac:dyDescent="0.15">
      <c r="C163" s="11"/>
      <c r="D163" s="88"/>
      <c r="E163" s="11"/>
      <c r="F163" s="88"/>
      <c r="G163" s="11"/>
      <c r="H163" s="88"/>
      <c r="I163" s="11"/>
      <c r="J163" s="11"/>
      <c r="K163" s="11"/>
      <c r="L163" s="11"/>
      <c r="AT163" s="12"/>
      <c r="AU163" s="12"/>
      <c r="AV163" s="12"/>
      <c r="AW163" s="12"/>
      <c r="AX163" s="12"/>
      <c r="AZ163" s="12"/>
      <c r="BA163" s="12"/>
      <c r="BB163" s="12"/>
      <c r="BC163" s="12"/>
      <c r="BD163" s="12"/>
    </row>
    <row r="164" spans="3:56" ht="12" x14ac:dyDescent="0.15">
      <c r="C164" s="11"/>
      <c r="D164" s="88"/>
      <c r="E164" s="11"/>
      <c r="F164" s="88"/>
      <c r="G164" s="11"/>
      <c r="H164" s="88"/>
      <c r="I164" s="11"/>
      <c r="J164" s="11"/>
      <c r="K164" s="11"/>
      <c r="L164" s="11"/>
      <c r="AT164" s="12"/>
      <c r="AU164" s="12"/>
      <c r="AV164" s="12"/>
      <c r="AW164" s="12"/>
      <c r="AX164" s="12"/>
      <c r="AZ164" s="12"/>
      <c r="BA164" s="12"/>
      <c r="BB164" s="12"/>
      <c r="BC164" s="12"/>
      <c r="BD164" s="12"/>
    </row>
    <row r="165" spans="3:56" ht="12" x14ac:dyDescent="0.15">
      <c r="C165" s="11"/>
      <c r="D165" s="88"/>
      <c r="E165" s="11"/>
      <c r="F165" s="88"/>
      <c r="G165" s="11"/>
      <c r="H165" s="88"/>
      <c r="I165" s="11"/>
      <c r="J165" s="11"/>
      <c r="K165" s="11"/>
      <c r="L165" s="11"/>
      <c r="AT165" s="12"/>
      <c r="AU165" s="12"/>
      <c r="AV165" s="12"/>
      <c r="AW165" s="12"/>
      <c r="AX165" s="12"/>
      <c r="AZ165" s="12"/>
      <c r="BA165" s="12"/>
      <c r="BB165" s="12"/>
      <c r="BC165" s="12"/>
      <c r="BD165" s="12"/>
    </row>
    <row r="166" spans="3:56" ht="12" x14ac:dyDescent="0.15">
      <c r="C166" s="11"/>
      <c r="D166" s="88"/>
      <c r="E166" s="11"/>
      <c r="F166" s="88"/>
      <c r="G166" s="11"/>
      <c r="H166" s="88"/>
      <c r="I166" s="11"/>
      <c r="J166" s="11"/>
      <c r="K166" s="11"/>
      <c r="L166" s="11"/>
      <c r="AT166" s="12"/>
      <c r="AU166" s="12"/>
      <c r="AV166" s="12"/>
      <c r="AW166" s="12"/>
      <c r="AX166" s="12"/>
      <c r="AZ166" s="12"/>
      <c r="BA166" s="12"/>
      <c r="BB166" s="12"/>
      <c r="BC166" s="12"/>
      <c r="BD166" s="12"/>
    </row>
    <row r="167" spans="3:56" ht="12" x14ac:dyDescent="0.15">
      <c r="C167" s="11"/>
      <c r="D167" s="88"/>
      <c r="E167" s="11"/>
      <c r="F167" s="88"/>
      <c r="G167" s="11"/>
      <c r="H167" s="88"/>
      <c r="I167" s="11"/>
      <c r="J167" s="11"/>
      <c r="K167" s="11"/>
      <c r="L167" s="11"/>
      <c r="AT167" s="12"/>
      <c r="AU167" s="12"/>
      <c r="AV167" s="12"/>
      <c r="AW167" s="12"/>
      <c r="AX167" s="12"/>
      <c r="AZ167" s="12"/>
      <c r="BA167" s="12"/>
      <c r="BB167" s="12"/>
      <c r="BC167" s="12"/>
      <c r="BD167" s="12"/>
    </row>
    <row r="168" spans="3:56" ht="12" x14ac:dyDescent="0.15">
      <c r="C168" s="11"/>
      <c r="D168" s="88"/>
      <c r="E168" s="11"/>
      <c r="F168" s="88"/>
      <c r="G168" s="11"/>
      <c r="H168" s="88"/>
      <c r="I168" s="11"/>
      <c r="J168" s="11"/>
      <c r="K168" s="11"/>
      <c r="L168" s="11"/>
      <c r="AT168" s="12"/>
      <c r="AU168" s="12"/>
      <c r="AV168" s="12"/>
      <c r="AW168" s="12"/>
      <c r="AX168" s="12"/>
      <c r="AZ168" s="12"/>
      <c r="BA168" s="12"/>
      <c r="BB168" s="12"/>
      <c r="BC168" s="12"/>
      <c r="BD168" s="12"/>
    </row>
    <row r="169" spans="3:56" ht="12" x14ac:dyDescent="0.15">
      <c r="C169" s="11"/>
      <c r="D169" s="88"/>
      <c r="E169" s="11"/>
      <c r="F169" s="88"/>
      <c r="G169" s="11"/>
      <c r="H169" s="88"/>
      <c r="I169" s="11"/>
      <c r="J169" s="11"/>
      <c r="K169" s="11"/>
      <c r="L169" s="11"/>
      <c r="AT169" s="12"/>
      <c r="AU169" s="12"/>
      <c r="AV169" s="12"/>
      <c r="AW169" s="12"/>
      <c r="AX169" s="12"/>
      <c r="AZ169" s="12"/>
      <c r="BA169" s="12"/>
      <c r="BB169" s="12"/>
      <c r="BC169" s="12"/>
      <c r="BD169" s="12"/>
    </row>
    <row r="170" spans="3:56" ht="12" x14ac:dyDescent="0.15">
      <c r="C170" s="11"/>
      <c r="D170" s="88"/>
      <c r="E170" s="11"/>
      <c r="F170" s="88"/>
      <c r="G170" s="11"/>
      <c r="H170" s="88"/>
      <c r="I170" s="11"/>
      <c r="J170" s="11"/>
      <c r="K170" s="11"/>
      <c r="L170" s="11"/>
      <c r="AT170" s="12"/>
      <c r="AU170" s="12"/>
      <c r="AV170" s="12"/>
      <c r="AW170" s="12"/>
      <c r="AX170" s="12"/>
      <c r="AZ170" s="12"/>
      <c r="BA170" s="12"/>
      <c r="BB170" s="12"/>
      <c r="BC170" s="12"/>
      <c r="BD170" s="12"/>
    </row>
    <row r="171" spans="3:56" ht="12" x14ac:dyDescent="0.15">
      <c r="C171" s="11"/>
      <c r="D171" s="88"/>
      <c r="E171" s="11"/>
      <c r="F171" s="88"/>
      <c r="G171" s="11"/>
      <c r="H171" s="88"/>
      <c r="I171" s="11"/>
      <c r="J171" s="11"/>
      <c r="K171" s="11"/>
      <c r="L171" s="11"/>
      <c r="AT171" s="12"/>
      <c r="AU171" s="12"/>
      <c r="AV171" s="12"/>
      <c r="AW171" s="12"/>
      <c r="AX171" s="12"/>
      <c r="AZ171" s="12"/>
      <c r="BA171" s="12"/>
      <c r="BB171" s="12"/>
      <c r="BC171" s="12"/>
      <c r="BD171" s="12"/>
    </row>
    <row r="172" spans="3:56" ht="12" x14ac:dyDescent="0.15">
      <c r="C172" s="11"/>
      <c r="D172" s="88"/>
      <c r="E172" s="11"/>
      <c r="F172" s="88"/>
      <c r="G172" s="11"/>
      <c r="H172" s="88"/>
      <c r="I172" s="11"/>
      <c r="J172" s="11"/>
      <c r="K172" s="11"/>
      <c r="L172" s="11"/>
      <c r="AT172" s="12"/>
      <c r="AU172" s="12"/>
      <c r="AV172" s="12"/>
      <c r="AW172" s="12"/>
      <c r="AX172" s="12"/>
      <c r="AZ172" s="12"/>
      <c r="BA172" s="12"/>
      <c r="BB172" s="12"/>
      <c r="BC172" s="12"/>
      <c r="BD172" s="12"/>
    </row>
    <row r="173" spans="3:56" ht="12" x14ac:dyDescent="0.15">
      <c r="C173" s="11"/>
      <c r="D173" s="88"/>
      <c r="E173" s="11"/>
      <c r="F173" s="88"/>
      <c r="G173" s="11"/>
      <c r="H173" s="88"/>
      <c r="I173" s="11"/>
      <c r="J173" s="11"/>
      <c r="K173" s="11"/>
      <c r="L173" s="11"/>
      <c r="AT173" s="12"/>
      <c r="AU173" s="12"/>
      <c r="AV173" s="12"/>
      <c r="AW173" s="12"/>
      <c r="AX173" s="12"/>
      <c r="AZ173" s="12"/>
      <c r="BA173" s="12"/>
      <c r="BB173" s="12"/>
      <c r="BC173" s="12"/>
      <c r="BD173" s="12"/>
    </row>
    <row r="174" spans="3:56" ht="12" x14ac:dyDescent="0.15">
      <c r="C174" s="11"/>
      <c r="D174" s="88"/>
      <c r="E174" s="11"/>
      <c r="F174" s="88"/>
      <c r="G174" s="11"/>
      <c r="H174" s="88"/>
      <c r="I174" s="11"/>
      <c r="J174" s="11"/>
      <c r="K174" s="11"/>
      <c r="L174" s="11"/>
      <c r="AT174" s="12"/>
      <c r="AU174" s="12"/>
      <c r="AV174" s="12"/>
      <c r="AW174" s="12"/>
      <c r="AX174" s="12"/>
      <c r="AZ174" s="12"/>
      <c r="BA174" s="12"/>
      <c r="BB174" s="12"/>
      <c r="BC174" s="12"/>
      <c r="BD174" s="12"/>
    </row>
    <row r="175" spans="3:56" ht="12" x14ac:dyDescent="0.15">
      <c r="C175" s="11"/>
      <c r="D175" s="88"/>
      <c r="E175" s="11"/>
      <c r="F175" s="88"/>
      <c r="G175" s="11"/>
      <c r="H175" s="88"/>
      <c r="I175" s="11"/>
      <c r="J175" s="11"/>
      <c r="K175" s="11"/>
      <c r="L175" s="11"/>
      <c r="AT175" s="12"/>
      <c r="AU175" s="12"/>
      <c r="AV175" s="12"/>
      <c r="AW175" s="12"/>
      <c r="AX175" s="12"/>
      <c r="AZ175" s="12"/>
      <c r="BA175" s="12"/>
      <c r="BB175" s="12"/>
      <c r="BC175" s="12"/>
      <c r="BD175" s="12"/>
    </row>
    <row r="176" spans="3:56" ht="12" x14ac:dyDescent="0.15">
      <c r="C176" s="11"/>
      <c r="D176" s="88"/>
      <c r="E176" s="11"/>
      <c r="F176" s="88"/>
      <c r="G176" s="11"/>
      <c r="H176" s="88"/>
      <c r="I176" s="11"/>
      <c r="J176" s="11"/>
      <c r="K176" s="11"/>
      <c r="L176" s="11"/>
      <c r="AT176" s="12"/>
      <c r="AU176" s="12"/>
      <c r="AV176" s="12"/>
      <c r="AW176" s="12"/>
      <c r="AX176" s="12"/>
      <c r="AZ176" s="12"/>
      <c r="BA176" s="12"/>
      <c r="BB176" s="12"/>
      <c r="BC176" s="12"/>
      <c r="BD176" s="12"/>
    </row>
    <row r="177" spans="3:56" ht="12" x14ac:dyDescent="0.15">
      <c r="C177" s="11"/>
      <c r="D177" s="88"/>
      <c r="E177" s="11"/>
      <c r="F177" s="88"/>
      <c r="G177" s="11"/>
      <c r="H177" s="88"/>
      <c r="I177" s="11"/>
      <c r="J177" s="11"/>
      <c r="K177" s="11"/>
      <c r="L177" s="11"/>
      <c r="AT177" s="12"/>
      <c r="AU177" s="12"/>
      <c r="AV177" s="12"/>
      <c r="AW177" s="12"/>
      <c r="AX177" s="12"/>
      <c r="AZ177" s="12"/>
      <c r="BA177" s="12"/>
      <c r="BB177" s="12"/>
      <c r="BC177" s="12"/>
      <c r="BD177" s="12"/>
    </row>
    <row r="178" spans="3:56" ht="12" x14ac:dyDescent="0.15">
      <c r="C178" s="11"/>
      <c r="D178" s="88"/>
      <c r="E178" s="11"/>
      <c r="F178" s="88"/>
      <c r="G178" s="11"/>
      <c r="H178" s="88"/>
      <c r="I178" s="11"/>
      <c r="J178" s="11"/>
      <c r="K178" s="11"/>
      <c r="L178" s="11"/>
      <c r="AT178" s="12"/>
      <c r="AU178" s="12"/>
      <c r="AV178" s="12"/>
      <c r="AW178" s="12"/>
      <c r="AX178" s="12"/>
      <c r="AZ178" s="12"/>
      <c r="BA178" s="12"/>
      <c r="BB178" s="12"/>
      <c r="BC178" s="12"/>
      <c r="BD178" s="12"/>
    </row>
    <row r="179" spans="3:56" ht="12" x14ac:dyDescent="0.15">
      <c r="C179" s="11"/>
      <c r="D179" s="88"/>
      <c r="E179" s="11"/>
      <c r="F179" s="88"/>
      <c r="G179" s="11"/>
      <c r="H179" s="88"/>
      <c r="I179" s="11"/>
      <c r="J179" s="11"/>
      <c r="K179" s="11"/>
      <c r="L179" s="11"/>
      <c r="AT179" s="12"/>
      <c r="AU179" s="12"/>
      <c r="AV179" s="12"/>
      <c r="AW179" s="12"/>
      <c r="AX179" s="12"/>
      <c r="AZ179" s="12"/>
      <c r="BA179" s="12"/>
      <c r="BB179" s="12"/>
      <c r="BC179" s="12"/>
      <c r="BD179" s="12"/>
    </row>
    <row r="180" spans="3:56" ht="12" x14ac:dyDescent="0.15">
      <c r="C180" s="11"/>
      <c r="D180" s="88"/>
      <c r="E180" s="11"/>
      <c r="F180" s="88"/>
      <c r="G180" s="11"/>
      <c r="H180" s="88"/>
      <c r="I180" s="11"/>
      <c r="J180" s="11"/>
      <c r="K180" s="11"/>
      <c r="L180" s="11"/>
      <c r="AT180" s="12"/>
      <c r="AU180" s="12"/>
      <c r="AV180" s="12"/>
      <c r="AW180" s="12"/>
      <c r="AX180" s="12"/>
      <c r="AZ180" s="12"/>
      <c r="BA180" s="12"/>
      <c r="BB180" s="12"/>
      <c r="BC180" s="12"/>
      <c r="BD180" s="12"/>
    </row>
    <row r="181" spans="3:56" ht="12" x14ac:dyDescent="0.15">
      <c r="C181" s="11"/>
      <c r="D181" s="88"/>
      <c r="E181" s="11"/>
      <c r="F181" s="88"/>
      <c r="G181" s="11"/>
      <c r="H181" s="88"/>
      <c r="I181" s="11"/>
      <c r="J181" s="11"/>
      <c r="K181" s="11"/>
      <c r="L181" s="11"/>
      <c r="AT181" s="12"/>
      <c r="AU181" s="12"/>
      <c r="AV181" s="12"/>
      <c r="AW181" s="12"/>
      <c r="AX181" s="12"/>
      <c r="AZ181" s="12"/>
      <c r="BA181" s="12"/>
      <c r="BB181" s="12"/>
      <c r="BC181" s="12"/>
      <c r="BD181" s="12"/>
    </row>
    <row r="182" spans="3:56" ht="12" x14ac:dyDescent="0.15">
      <c r="C182" s="11"/>
      <c r="D182" s="88"/>
      <c r="E182" s="11"/>
      <c r="F182" s="88"/>
      <c r="G182" s="11"/>
      <c r="H182" s="88"/>
      <c r="I182" s="11"/>
      <c r="J182" s="11"/>
      <c r="K182" s="11"/>
      <c r="L182" s="11"/>
      <c r="AT182" s="12"/>
      <c r="AU182" s="12"/>
      <c r="AV182" s="12"/>
      <c r="AW182" s="12"/>
      <c r="AX182" s="12"/>
      <c r="AZ182" s="12"/>
      <c r="BA182" s="12"/>
      <c r="BB182" s="12"/>
      <c r="BC182" s="12"/>
      <c r="BD182" s="12"/>
    </row>
    <row r="183" spans="3:56" ht="12" x14ac:dyDescent="0.15">
      <c r="C183" s="11"/>
      <c r="D183" s="88"/>
      <c r="E183" s="11"/>
      <c r="F183" s="88"/>
      <c r="G183" s="11"/>
      <c r="H183" s="88"/>
      <c r="I183" s="11"/>
      <c r="J183" s="11"/>
      <c r="K183" s="11"/>
      <c r="L183" s="11"/>
      <c r="AT183" s="12"/>
      <c r="AU183" s="12"/>
      <c r="AV183" s="12"/>
      <c r="AW183" s="12"/>
      <c r="AX183" s="12"/>
      <c r="AZ183" s="12"/>
      <c r="BA183" s="12"/>
      <c r="BB183" s="12"/>
      <c r="BC183" s="12"/>
      <c r="BD183" s="12"/>
    </row>
    <row r="184" spans="3:56" ht="12" x14ac:dyDescent="0.15">
      <c r="C184" s="11"/>
      <c r="D184" s="88"/>
      <c r="E184" s="11"/>
      <c r="F184" s="88"/>
      <c r="G184" s="11"/>
      <c r="H184" s="88"/>
      <c r="I184" s="11"/>
      <c r="J184" s="11"/>
      <c r="K184" s="11"/>
      <c r="L184" s="11"/>
      <c r="AT184" s="12"/>
      <c r="AU184" s="12"/>
      <c r="AV184" s="12"/>
      <c r="AW184" s="12"/>
      <c r="AX184" s="12"/>
      <c r="AZ184" s="12"/>
      <c r="BA184" s="12"/>
      <c r="BB184" s="12"/>
      <c r="BC184" s="12"/>
      <c r="BD184" s="12"/>
    </row>
    <row r="185" spans="3:56" ht="12" x14ac:dyDescent="0.15">
      <c r="C185" s="11"/>
      <c r="D185" s="88"/>
      <c r="E185" s="11"/>
      <c r="F185" s="88"/>
      <c r="G185" s="11"/>
      <c r="H185" s="88"/>
      <c r="I185" s="11"/>
      <c r="J185" s="11"/>
      <c r="K185" s="11"/>
      <c r="L185" s="11"/>
      <c r="AT185" s="12"/>
      <c r="AU185" s="12"/>
      <c r="AV185" s="12"/>
      <c r="AW185" s="12"/>
      <c r="AX185" s="12"/>
      <c r="AZ185" s="12"/>
      <c r="BA185" s="12"/>
      <c r="BB185" s="12"/>
      <c r="BC185" s="12"/>
      <c r="BD185" s="12"/>
    </row>
    <row r="186" spans="3:56" ht="12" x14ac:dyDescent="0.15">
      <c r="C186" s="11"/>
      <c r="D186" s="88"/>
      <c r="E186" s="11"/>
      <c r="F186" s="88"/>
      <c r="G186" s="11"/>
      <c r="H186" s="88"/>
      <c r="I186" s="11"/>
      <c r="J186" s="11"/>
      <c r="K186" s="11"/>
      <c r="L186" s="11"/>
      <c r="AT186" s="12"/>
      <c r="AU186" s="12"/>
      <c r="AV186" s="12"/>
      <c r="AW186" s="12"/>
      <c r="AX186" s="12"/>
      <c r="AZ186" s="12"/>
      <c r="BA186" s="12"/>
      <c r="BB186" s="12"/>
      <c r="BC186" s="12"/>
      <c r="BD186" s="12"/>
    </row>
    <row r="187" spans="3:56" ht="12" x14ac:dyDescent="0.15">
      <c r="C187" s="11"/>
      <c r="D187" s="88"/>
      <c r="E187" s="11"/>
      <c r="F187" s="88"/>
      <c r="G187" s="11"/>
      <c r="H187" s="88"/>
      <c r="I187" s="11"/>
      <c r="J187" s="11"/>
      <c r="K187" s="11"/>
      <c r="L187" s="11"/>
      <c r="AT187" s="12"/>
      <c r="AU187" s="12"/>
      <c r="AV187" s="12"/>
      <c r="AW187" s="12"/>
      <c r="AX187" s="12"/>
      <c r="AZ187" s="12"/>
      <c r="BA187" s="12"/>
      <c r="BB187" s="12"/>
      <c r="BC187" s="12"/>
      <c r="BD187" s="12"/>
    </row>
    <row r="188" spans="3:56" ht="12" x14ac:dyDescent="0.15">
      <c r="C188" s="11"/>
      <c r="D188" s="88"/>
      <c r="E188" s="11"/>
      <c r="F188" s="88"/>
      <c r="G188" s="11"/>
      <c r="H188" s="88"/>
      <c r="I188" s="11"/>
      <c r="J188" s="11"/>
      <c r="K188" s="11"/>
      <c r="L188" s="11"/>
      <c r="AT188" s="12"/>
      <c r="AU188" s="12"/>
      <c r="AV188" s="12"/>
      <c r="AW188" s="12"/>
      <c r="AX188" s="12"/>
      <c r="AZ188" s="12"/>
      <c r="BA188" s="12"/>
      <c r="BB188" s="12"/>
      <c r="BC188" s="12"/>
      <c r="BD188" s="12"/>
    </row>
    <row r="189" spans="3:56" ht="12" x14ac:dyDescent="0.15">
      <c r="C189" s="11"/>
      <c r="D189" s="88"/>
      <c r="E189" s="11"/>
      <c r="F189" s="88"/>
      <c r="G189" s="11"/>
      <c r="H189" s="88"/>
      <c r="I189" s="11"/>
      <c r="J189" s="11"/>
      <c r="K189" s="11"/>
      <c r="L189" s="11"/>
      <c r="AT189" s="12"/>
      <c r="AU189" s="12"/>
      <c r="AV189" s="12"/>
      <c r="AW189" s="12"/>
      <c r="AX189" s="12"/>
      <c r="AZ189" s="12"/>
      <c r="BA189" s="12"/>
      <c r="BB189" s="12"/>
      <c r="BC189" s="12"/>
      <c r="BD189" s="12"/>
    </row>
    <row r="190" spans="3:56" ht="12" x14ac:dyDescent="0.15">
      <c r="C190" s="11"/>
      <c r="D190" s="88"/>
      <c r="E190" s="11"/>
      <c r="F190" s="88"/>
      <c r="G190" s="11"/>
      <c r="H190" s="88"/>
      <c r="I190" s="11"/>
      <c r="J190" s="11"/>
      <c r="K190" s="11"/>
      <c r="L190" s="11"/>
      <c r="AT190" s="12"/>
      <c r="AU190" s="12"/>
      <c r="AV190" s="12"/>
      <c r="AW190" s="12"/>
      <c r="AX190" s="12"/>
      <c r="AZ190" s="12"/>
      <c r="BA190" s="12"/>
      <c r="BB190" s="12"/>
      <c r="BC190" s="12"/>
      <c r="BD190" s="12"/>
    </row>
    <row r="191" spans="3:56" ht="12" x14ac:dyDescent="0.15">
      <c r="C191" s="11"/>
      <c r="D191" s="88"/>
      <c r="E191" s="11"/>
      <c r="F191" s="88"/>
      <c r="G191" s="11"/>
      <c r="H191" s="88"/>
      <c r="I191" s="11"/>
      <c r="J191" s="11"/>
      <c r="K191" s="11"/>
      <c r="L191" s="11"/>
      <c r="AT191" s="12"/>
      <c r="AU191" s="12"/>
      <c r="AV191" s="12"/>
      <c r="AW191" s="12"/>
      <c r="AX191" s="12"/>
      <c r="AZ191" s="12"/>
      <c r="BA191" s="12"/>
      <c r="BB191" s="12"/>
      <c r="BC191" s="12"/>
      <c r="BD191" s="12"/>
    </row>
    <row r="192" spans="3:56" ht="12" x14ac:dyDescent="0.15">
      <c r="C192" s="11"/>
      <c r="D192" s="88"/>
      <c r="E192" s="11"/>
      <c r="F192" s="88"/>
      <c r="G192" s="11"/>
      <c r="H192" s="88"/>
      <c r="I192" s="11"/>
      <c r="J192" s="11"/>
      <c r="K192" s="11"/>
      <c r="L192" s="11"/>
      <c r="AT192" s="12"/>
      <c r="AU192" s="12"/>
      <c r="AV192" s="12"/>
      <c r="AW192" s="12"/>
      <c r="AX192" s="12"/>
      <c r="AZ192" s="12"/>
      <c r="BA192" s="12"/>
      <c r="BB192" s="12"/>
      <c r="BC192" s="12"/>
      <c r="BD192" s="12"/>
    </row>
    <row r="193" spans="3:56" ht="12" x14ac:dyDescent="0.15">
      <c r="C193" s="11"/>
      <c r="D193" s="88"/>
      <c r="E193" s="11"/>
      <c r="F193" s="88"/>
      <c r="G193" s="11"/>
      <c r="H193" s="88"/>
      <c r="I193" s="11"/>
      <c r="J193" s="11"/>
      <c r="K193" s="11"/>
      <c r="L193" s="11"/>
      <c r="AT193" s="12"/>
      <c r="AU193" s="12"/>
      <c r="AV193" s="12"/>
      <c r="AW193" s="12"/>
      <c r="AX193" s="12"/>
      <c r="AZ193" s="12"/>
      <c r="BA193" s="12"/>
      <c r="BB193" s="12"/>
      <c r="BC193" s="12"/>
      <c r="BD193" s="12"/>
    </row>
    <row r="194" spans="3:56" ht="12" x14ac:dyDescent="0.15">
      <c r="C194" s="11"/>
      <c r="D194" s="88"/>
      <c r="E194" s="11"/>
      <c r="F194" s="88"/>
      <c r="G194" s="11"/>
      <c r="H194" s="88"/>
      <c r="I194" s="11"/>
      <c r="J194" s="11"/>
      <c r="K194" s="11"/>
      <c r="L194" s="11"/>
      <c r="AT194" s="12"/>
      <c r="AU194" s="12"/>
      <c r="AV194" s="12"/>
      <c r="AW194" s="12"/>
      <c r="AX194" s="12"/>
      <c r="AZ194" s="12"/>
      <c r="BA194" s="12"/>
      <c r="BB194" s="12"/>
      <c r="BC194" s="12"/>
      <c r="BD194" s="12"/>
    </row>
    <row r="195" spans="3:56" ht="12" x14ac:dyDescent="0.15">
      <c r="C195" s="11"/>
      <c r="D195" s="88"/>
      <c r="E195" s="11"/>
      <c r="F195" s="88"/>
      <c r="G195" s="11"/>
      <c r="H195" s="88"/>
      <c r="I195" s="11"/>
      <c r="J195" s="11"/>
      <c r="K195" s="11"/>
      <c r="L195" s="11"/>
      <c r="AT195" s="12"/>
      <c r="AU195" s="12"/>
      <c r="AV195" s="12"/>
      <c r="AW195" s="12"/>
      <c r="AX195" s="12"/>
      <c r="AZ195" s="12"/>
      <c r="BA195" s="12"/>
      <c r="BB195" s="12"/>
      <c r="BC195" s="12"/>
      <c r="BD195" s="12"/>
    </row>
    <row r="196" spans="3:56" ht="12" x14ac:dyDescent="0.15">
      <c r="C196" s="11"/>
      <c r="D196" s="88"/>
      <c r="E196" s="11"/>
      <c r="F196" s="88"/>
      <c r="G196" s="11"/>
      <c r="H196" s="88"/>
      <c r="I196" s="11"/>
      <c r="J196" s="11"/>
      <c r="K196" s="11"/>
      <c r="L196" s="11"/>
      <c r="AT196" s="12"/>
      <c r="AU196" s="12"/>
      <c r="AV196" s="12"/>
      <c r="AW196" s="12"/>
      <c r="AX196" s="12"/>
      <c r="AZ196" s="12"/>
      <c r="BA196" s="12"/>
      <c r="BB196" s="12"/>
      <c r="BC196" s="12"/>
      <c r="BD196" s="12"/>
    </row>
    <row r="197" spans="3:56" ht="12" x14ac:dyDescent="0.15">
      <c r="C197" s="11"/>
      <c r="D197" s="88"/>
      <c r="E197" s="11"/>
      <c r="F197" s="88"/>
      <c r="G197" s="11"/>
      <c r="H197" s="88"/>
      <c r="I197" s="11"/>
      <c r="J197" s="11"/>
      <c r="K197" s="11"/>
      <c r="L197" s="11"/>
      <c r="AT197" s="12"/>
      <c r="AU197" s="12"/>
      <c r="AV197" s="12"/>
      <c r="AW197" s="12"/>
      <c r="AX197" s="12"/>
      <c r="AZ197" s="12"/>
      <c r="BA197" s="12"/>
      <c r="BB197" s="12"/>
      <c r="BC197" s="12"/>
      <c r="BD197" s="12"/>
    </row>
    <row r="198" spans="3:56" ht="12" x14ac:dyDescent="0.15">
      <c r="C198" s="11"/>
      <c r="D198" s="88"/>
      <c r="E198" s="11"/>
      <c r="F198" s="88"/>
      <c r="G198" s="11"/>
      <c r="H198" s="88"/>
      <c r="I198" s="11"/>
      <c r="J198" s="11"/>
      <c r="K198" s="11"/>
      <c r="L198" s="11"/>
      <c r="AT198" s="12"/>
      <c r="AU198" s="12"/>
      <c r="AV198" s="12"/>
      <c r="AW198" s="12"/>
      <c r="AX198" s="12"/>
      <c r="AZ198" s="12"/>
      <c r="BA198" s="12"/>
      <c r="BB198" s="12"/>
      <c r="BC198" s="12"/>
      <c r="BD198" s="12"/>
    </row>
    <row r="199" spans="3:56" ht="12" x14ac:dyDescent="0.15">
      <c r="C199" s="11"/>
      <c r="D199" s="88"/>
      <c r="E199" s="11"/>
      <c r="F199" s="88"/>
      <c r="G199" s="11"/>
      <c r="H199" s="88"/>
      <c r="I199" s="11"/>
      <c r="J199" s="11"/>
      <c r="K199" s="11"/>
      <c r="L199" s="11"/>
      <c r="AT199" s="12"/>
      <c r="AU199" s="12"/>
      <c r="AV199" s="12"/>
      <c r="AW199" s="12"/>
      <c r="AX199" s="12"/>
      <c r="AZ199" s="12"/>
      <c r="BA199" s="12"/>
      <c r="BB199" s="12"/>
      <c r="BC199" s="12"/>
      <c r="BD199" s="12"/>
    </row>
    <row r="200" spans="3:56" ht="12" x14ac:dyDescent="0.15">
      <c r="C200" s="11"/>
      <c r="D200" s="88"/>
      <c r="E200" s="11"/>
      <c r="F200" s="88"/>
      <c r="G200" s="11"/>
      <c r="H200" s="88"/>
      <c r="I200" s="11"/>
      <c r="J200" s="11"/>
      <c r="K200" s="11"/>
      <c r="L200" s="11"/>
      <c r="AT200" s="12"/>
      <c r="AU200" s="12"/>
      <c r="AV200" s="12"/>
      <c r="AW200" s="12"/>
      <c r="AX200" s="12"/>
      <c r="AZ200" s="12"/>
      <c r="BA200" s="12"/>
      <c r="BB200" s="12"/>
      <c r="BC200" s="12"/>
      <c r="BD200" s="12"/>
    </row>
    <row r="201" spans="3:56" ht="12" x14ac:dyDescent="0.15">
      <c r="C201" s="11"/>
      <c r="D201" s="88"/>
      <c r="E201" s="11"/>
      <c r="F201" s="88"/>
      <c r="G201" s="11"/>
      <c r="H201" s="88"/>
      <c r="I201" s="11"/>
      <c r="J201" s="11"/>
      <c r="K201" s="11"/>
      <c r="L201" s="11"/>
      <c r="AT201" s="12"/>
      <c r="AU201" s="12"/>
      <c r="AV201" s="12"/>
      <c r="AW201" s="12"/>
      <c r="AX201" s="12"/>
      <c r="AZ201" s="12"/>
      <c r="BA201" s="12"/>
      <c r="BB201" s="12"/>
      <c r="BC201" s="12"/>
      <c r="BD201" s="12"/>
    </row>
    <row r="202" spans="3:56" ht="12" x14ac:dyDescent="0.15">
      <c r="C202" s="11"/>
      <c r="D202" s="88"/>
      <c r="E202" s="11"/>
      <c r="F202" s="88"/>
      <c r="G202" s="11"/>
      <c r="H202" s="88"/>
      <c r="I202" s="11"/>
      <c r="J202" s="11"/>
      <c r="K202" s="11"/>
      <c r="L202" s="11"/>
      <c r="AT202" s="12"/>
      <c r="AU202" s="12"/>
      <c r="AV202" s="12"/>
      <c r="AW202" s="12"/>
      <c r="AX202" s="12"/>
      <c r="AZ202" s="12"/>
      <c r="BA202" s="12"/>
      <c r="BB202" s="12"/>
      <c r="BC202" s="12"/>
      <c r="BD202" s="12"/>
    </row>
    <row r="203" spans="3:56" ht="12" x14ac:dyDescent="0.15">
      <c r="C203" s="11"/>
      <c r="D203" s="88"/>
      <c r="E203" s="11"/>
      <c r="F203" s="88"/>
      <c r="G203" s="11"/>
      <c r="H203" s="88"/>
      <c r="I203" s="11"/>
      <c r="J203" s="11"/>
      <c r="K203" s="11"/>
      <c r="L203" s="11"/>
      <c r="AT203" s="12"/>
      <c r="AU203" s="12"/>
      <c r="AV203" s="12"/>
      <c r="AW203" s="12"/>
      <c r="AX203" s="12"/>
      <c r="AZ203" s="12"/>
      <c r="BA203" s="12"/>
      <c r="BB203" s="12"/>
      <c r="BC203" s="12"/>
      <c r="BD203" s="12"/>
    </row>
    <row r="204" spans="3:56" ht="12" x14ac:dyDescent="0.15">
      <c r="C204" s="11"/>
      <c r="D204" s="88"/>
      <c r="E204" s="11"/>
      <c r="F204" s="88"/>
      <c r="G204" s="11"/>
      <c r="H204" s="88"/>
      <c r="I204" s="11"/>
      <c r="J204" s="11"/>
      <c r="K204" s="11"/>
      <c r="L204" s="11"/>
      <c r="AT204" s="12"/>
      <c r="AU204" s="12"/>
      <c r="AV204" s="12"/>
      <c r="AW204" s="12"/>
      <c r="AX204" s="12"/>
      <c r="AZ204" s="12"/>
      <c r="BA204" s="12"/>
      <c r="BB204" s="12"/>
      <c r="BC204" s="12"/>
      <c r="BD204" s="12"/>
    </row>
    <row r="205" spans="3:56" ht="12" x14ac:dyDescent="0.15">
      <c r="C205" s="11"/>
      <c r="D205" s="88"/>
      <c r="E205" s="11"/>
      <c r="F205" s="88"/>
      <c r="G205" s="11"/>
      <c r="H205" s="88"/>
      <c r="I205" s="11"/>
      <c r="J205" s="11"/>
      <c r="K205" s="11"/>
      <c r="L205" s="11"/>
      <c r="AT205" s="12"/>
      <c r="AU205" s="12"/>
      <c r="AV205" s="12"/>
      <c r="AW205" s="12"/>
      <c r="AX205" s="12"/>
      <c r="AZ205" s="12"/>
      <c r="BA205" s="12"/>
      <c r="BB205" s="12"/>
      <c r="BC205" s="12"/>
      <c r="BD205" s="12"/>
    </row>
    <row r="206" spans="3:56" ht="12" x14ac:dyDescent="0.15">
      <c r="C206" s="11"/>
      <c r="D206" s="88"/>
      <c r="E206" s="11"/>
      <c r="F206" s="88"/>
      <c r="G206" s="11"/>
      <c r="H206" s="88"/>
      <c r="I206" s="11"/>
      <c r="J206" s="11"/>
      <c r="K206" s="11"/>
      <c r="L206" s="11"/>
      <c r="AT206" s="12"/>
      <c r="AU206" s="12"/>
      <c r="AV206" s="12"/>
      <c r="AW206" s="12"/>
      <c r="AX206" s="12"/>
      <c r="AZ206" s="12"/>
      <c r="BA206" s="12"/>
      <c r="BB206" s="12"/>
      <c r="BC206" s="12"/>
      <c r="BD206" s="12"/>
    </row>
    <row r="207" spans="3:56" ht="12" x14ac:dyDescent="0.15">
      <c r="C207" s="11"/>
      <c r="D207" s="88"/>
      <c r="E207" s="11"/>
      <c r="F207" s="88"/>
      <c r="G207" s="11"/>
      <c r="H207" s="88"/>
      <c r="I207" s="11"/>
      <c r="J207" s="11"/>
      <c r="K207" s="11"/>
      <c r="L207" s="11"/>
      <c r="AT207" s="12"/>
      <c r="AU207" s="12"/>
      <c r="AV207" s="12"/>
      <c r="AW207" s="12"/>
      <c r="AX207" s="12"/>
      <c r="AZ207" s="12"/>
      <c r="BA207" s="12"/>
      <c r="BB207" s="12"/>
      <c r="BC207" s="12"/>
      <c r="BD207" s="12"/>
    </row>
    <row r="208" spans="3:56" ht="12" x14ac:dyDescent="0.15">
      <c r="C208" s="11"/>
      <c r="D208" s="88"/>
      <c r="E208" s="11"/>
      <c r="F208" s="88"/>
      <c r="G208" s="11"/>
      <c r="H208" s="88"/>
      <c r="I208" s="11"/>
      <c r="J208" s="11"/>
      <c r="K208" s="11"/>
      <c r="L208" s="11"/>
      <c r="AT208" s="12"/>
      <c r="AU208" s="12"/>
      <c r="AV208" s="12"/>
      <c r="AW208" s="12"/>
      <c r="AX208" s="12"/>
      <c r="AZ208" s="12"/>
      <c r="BA208" s="12"/>
      <c r="BB208" s="12"/>
      <c r="BC208" s="12"/>
      <c r="BD208" s="12"/>
    </row>
    <row r="209" spans="3:56" ht="12" x14ac:dyDescent="0.15">
      <c r="C209" s="11"/>
      <c r="D209" s="88"/>
      <c r="E209" s="11"/>
      <c r="F209" s="88"/>
      <c r="G209" s="11"/>
      <c r="H209" s="88"/>
      <c r="I209" s="11"/>
      <c r="J209" s="11"/>
      <c r="K209" s="11"/>
      <c r="L209" s="11"/>
      <c r="AT209" s="12"/>
      <c r="AU209" s="12"/>
      <c r="AV209" s="12"/>
      <c r="AW209" s="12"/>
      <c r="AX209" s="12"/>
      <c r="AZ209" s="12"/>
      <c r="BA209" s="12"/>
      <c r="BB209" s="12"/>
      <c r="BC209" s="12"/>
      <c r="BD209" s="12"/>
    </row>
    <row r="210" spans="3:56" ht="12" x14ac:dyDescent="0.15">
      <c r="C210" s="11"/>
      <c r="D210" s="88"/>
      <c r="E210" s="11"/>
      <c r="F210" s="88"/>
      <c r="G210" s="11"/>
      <c r="H210" s="88"/>
      <c r="I210" s="11"/>
      <c r="J210" s="11"/>
      <c r="K210" s="11"/>
      <c r="L210" s="11"/>
      <c r="AT210" s="12"/>
      <c r="AU210" s="12"/>
      <c r="AV210" s="12"/>
      <c r="AW210" s="12"/>
      <c r="AX210" s="12"/>
      <c r="AZ210" s="12"/>
      <c r="BA210" s="12"/>
      <c r="BB210" s="12"/>
      <c r="BC210" s="12"/>
      <c r="BD210" s="12"/>
    </row>
    <row r="211" spans="3:56" ht="12" x14ac:dyDescent="0.15">
      <c r="C211" s="11"/>
      <c r="D211" s="88"/>
      <c r="E211" s="11"/>
      <c r="F211" s="88"/>
      <c r="G211" s="11"/>
      <c r="H211" s="88"/>
      <c r="I211" s="11"/>
      <c r="J211" s="11"/>
      <c r="K211" s="11"/>
      <c r="L211" s="11"/>
      <c r="AT211" s="12"/>
      <c r="AU211" s="12"/>
      <c r="AV211" s="12"/>
      <c r="AW211" s="12"/>
      <c r="AX211" s="12"/>
      <c r="AZ211" s="12"/>
      <c r="BA211" s="12"/>
      <c r="BB211" s="12"/>
      <c r="BC211" s="12"/>
      <c r="BD211" s="12"/>
    </row>
    <row r="212" spans="3:56" ht="12" x14ac:dyDescent="0.15">
      <c r="C212" s="11"/>
      <c r="D212" s="88"/>
      <c r="E212" s="11"/>
      <c r="F212" s="88"/>
      <c r="G212" s="11"/>
      <c r="H212" s="88"/>
      <c r="I212" s="11"/>
      <c r="J212" s="11"/>
      <c r="K212" s="11"/>
      <c r="L212" s="11"/>
      <c r="AT212" s="12"/>
      <c r="AU212" s="12"/>
      <c r="AV212" s="12"/>
      <c r="AW212" s="12"/>
      <c r="AX212" s="12"/>
      <c r="AZ212" s="12"/>
      <c r="BA212" s="12"/>
      <c r="BB212" s="12"/>
      <c r="BC212" s="12"/>
      <c r="BD212" s="12"/>
    </row>
    <row r="213" spans="3:56" ht="12" x14ac:dyDescent="0.15">
      <c r="C213" s="11"/>
      <c r="D213" s="88"/>
      <c r="E213" s="11"/>
      <c r="F213" s="88"/>
      <c r="G213" s="11"/>
      <c r="H213" s="88"/>
      <c r="I213" s="11"/>
      <c r="J213" s="11"/>
      <c r="K213" s="11"/>
      <c r="L213" s="11"/>
      <c r="AT213" s="12"/>
      <c r="AU213" s="12"/>
      <c r="AV213" s="12"/>
      <c r="AW213" s="12"/>
      <c r="AX213" s="12"/>
      <c r="AZ213" s="12"/>
      <c r="BA213" s="12"/>
      <c r="BB213" s="12"/>
      <c r="BC213" s="12"/>
      <c r="BD213" s="12"/>
    </row>
    <row r="214" spans="3:56" ht="12" x14ac:dyDescent="0.15">
      <c r="C214" s="11"/>
      <c r="D214" s="88"/>
      <c r="E214" s="11"/>
      <c r="F214" s="88"/>
      <c r="G214" s="11"/>
      <c r="H214" s="88"/>
      <c r="I214" s="11"/>
      <c r="J214" s="11"/>
      <c r="K214" s="11"/>
      <c r="L214" s="11"/>
      <c r="AT214" s="12"/>
      <c r="AU214" s="12"/>
      <c r="AV214" s="12"/>
      <c r="AW214" s="12"/>
      <c r="AX214" s="12"/>
      <c r="AZ214" s="12"/>
      <c r="BA214" s="12"/>
      <c r="BB214" s="12"/>
      <c r="BC214" s="12"/>
      <c r="BD214" s="12"/>
    </row>
    <row r="215" spans="3:56" ht="12" x14ac:dyDescent="0.15">
      <c r="C215" s="11"/>
      <c r="D215" s="88"/>
      <c r="E215" s="11"/>
      <c r="F215" s="88"/>
      <c r="G215" s="11"/>
      <c r="H215" s="88"/>
      <c r="I215" s="11"/>
      <c r="J215" s="11"/>
      <c r="K215" s="11"/>
      <c r="L215" s="11"/>
      <c r="AT215" s="12"/>
      <c r="AU215" s="12"/>
      <c r="AV215" s="12"/>
      <c r="AW215" s="12"/>
      <c r="AX215" s="12"/>
      <c r="AZ215" s="12"/>
      <c r="BA215" s="12"/>
      <c r="BB215" s="12"/>
      <c r="BC215" s="12"/>
      <c r="BD215" s="12"/>
    </row>
    <row r="216" spans="3:56" ht="12" x14ac:dyDescent="0.15">
      <c r="C216" s="11"/>
      <c r="D216" s="88"/>
      <c r="E216" s="11"/>
      <c r="F216" s="88"/>
      <c r="G216" s="11"/>
      <c r="H216" s="88"/>
      <c r="I216" s="11"/>
      <c r="J216" s="11"/>
      <c r="K216" s="11"/>
      <c r="L216" s="11"/>
      <c r="AT216" s="12"/>
      <c r="AU216" s="12"/>
      <c r="AV216" s="12"/>
      <c r="AW216" s="12"/>
      <c r="AX216" s="12"/>
      <c r="AZ216" s="12"/>
      <c r="BA216" s="12"/>
      <c r="BB216" s="12"/>
      <c r="BC216" s="12"/>
      <c r="BD216" s="12"/>
    </row>
    <row r="217" spans="3:56" ht="12" x14ac:dyDescent="0.15">
      <c r="C217" s="11"/>
      <c r="D217" s="88"/>
      <c r="E217" s="11"/>
      <c r="F217" s="88"/>
      <c r="G217" s="11"/>
      <c r="H217" s="88"/>
      <c r="I217" s="11"/>
      <c r="J217" s="11"/>
      <c r="K217" s="11"/>
      <c r="L217" s="11"/>
      <c r="AT217" s="12"/>
      <c r="AU217" s="12"/>
      <c r="AV217" s="12"/>
      <c r="AW217" s="12"/>
      <c r="AX217" s="12"/>
      <c r="AZ217" s="12"/>
      <c r="BA217" s="12"/>
      <c r="BB217" s="12"/>
      <c r="BC217" s="12"/>
      <c r="BD217" s="12"/>
    </row>
    <row r="218" spans="3:56" ht="12" x14ac:dyDescent="0.15">
      <c r="C218" s="11"/>
      <c r="D218" s="88"/>
      <c r="E218" s="11"/>
      <c r="F218" s="88"/>
      <c r="G218" s="11"/>
      <c r="H218" s="88"/>
      <c r="I218" s="11"/>
      <c r="J218" s="11"/>
      <c r="K218" s="11"/>
      <c r="L218" s="11"/>
      <c r="AT218" s="12"/>
      <c r="AU218" s="12"/>
      <c r="AV218" s="12"/>
      <c r="AW218" s="12"/>
      <c r="AX218" s="12"/>
      <c r="AZ218" s="12"/>
      <c r="BA218" s="12"/>
      <c r="BB218" s="12"/>
      <c r="BC218" s="12"/>
      <c r="BD218" s="12"/>
    </row>
    <row r="219" spans="3:56" ht="12" x14ac:dyDescent="0.15">
      <c r="C219" s="11"/>
      <c r="D219" s="88"/>
      <c r="E219" s="11"/>
      <c r="F219" s="88"/>
      <c r="G219" s="11"/>
      <c r="H219" s="88"/>
      <c r="I219" s="11"/>
      <c r="J219" s="11"/>
      <c r="K219" s="11"/>
      <c r="L219" s="11"/>
      <c r="AT219" s="12"/>
      <c r="AU219" s="12"/>
      <c r="AV219" s="12"/>
      <c r="AW219" s="12"/>
      <c r="AX219" s="12"/>
      <c r="AZ219" s="12"/>
      <c r="BA219" s="12"/>
      <c r="BB219" s="12"/>
      <c r="BC219" s="12"/>
      <c r="BD219" s="12"/>
    </row>
    <row r="220" spans="3:56" ht="12" x14ac:dyDescent="0.15">
      <c r="C220" s="11"/>
      <c r="D220" s="88"/>
      <c r="E220" s="11"/>
      <c r="F220" s="88"/>
      <c r="G220" s="11"/>
      <c r="H220" s="88"/>
      <c r="I220" s="11"/>
      <c r="J220" s="11"/>
      <c r="K220" s="11"/>
      <c r="L220" s="11"/>
      <c r="AT220" s="12"/>
      <c r="AU220" s="12"/>
      <c r="AV220" s="12"/>
      <c r="AW220" s="12"/>
      <c r="AX220" s="12"/>
      <c r="AZ220" s="12"/>
      <c r="BA220" s="12"/>
      <c r="BB220" s="12"/>
      <c r="BC220" s="12"/>
      <c r="BD220" s="12"/>
    </row>
    <row r="221" spans="3:56" ht="12" x14ac:dyDescent="0.15">
      <c r="C221" s="11"/>
      <c r="D221" s="88"/>
      <c r="E221" s="11"/>
      <c r="F221" s="88"/>
      <c r="G221" s="11"/>
      <c r="H221" s="88"/>
      <c r="I221" s="11"/>
      <c r="J221" s="11"/>
      <c r="K221" s="11"/>
      <c r="L221" s="11"/>
      <c r="AT221" s="12"/>
      <c r="AU221" s="12"/>
      <c r="AV221" s="12"/>
      <c r="AW221" s="12"/>
      <c r="AX221" s="12"/>
      <c r="AZ221" s="12"/>
      <c r="BA221" s="12"/>
      <c r="BB221" s="12"/>
      <c r="BC221" s="12"/>
      <c r="BD221" s="12"/>
    </row>
    <row r="222" spans="3:56" ht="12" x14ac:dyDescent="0.15">
      <c r="C222" s="11"/>
      <c r="D222" s="88"/>
      <c r="E222" s="11"/>
      <c r="F222" s="88"/>
      <c r="G222" s="11"/>
      <c r="H222" s="88"/>
      <c r="I222" s="11"/>
      <c r="J222" s="11"/>
      <c r="K222" s="11"/>
      <c r="L222" s="11"/>
      <c r="AT222" s="12"/>
      <c r="AU222" s="12"/>
      <c r="AV222" s="12"/>
      <c r="AW222" s="12"/>
      <c r="AX222" s="12"/>
      <c r="AZ222" s="12"/>
      <c r="BA222" s="12"/>
      <c r="BB222" s="12"/>
      <c r="BC222" s="12"/>
      <c r="BD222" s="12"/>
    </row>
    <row r="223" spans="3:56" ht="12" x14ac:dyDescent="0.15">
      <c r="C223" s="11"/>
      <c r="D223" s="88"/>
      <c r="E223" s="11"/>
      <c r="F223" s="88"/>
      <c r="G223" s="11"/>
      <c r="H223" s="88"/>
      <c r="I223" s="11"/>
      <c r="J223" s="11"/>
      <c r="K223" s="11"/>
      <c r="L223" s="11"/>
      <c r="AT223" s="12"/>
      <c r="AU223" s="12"/>
      <c r="AV223" s="12"/>
      <c r="AW223" s="12"/>
      <c r="AX223" s="12"/>
      <c r="AZ223" s="12"/>
      <c r="BA223" s="12"/>
      <c r="BB223" s="12"/>
      <c r="BC223" s="12"/>
      <c r="BD223" s="12"/>
    </row>
    <row r="224" spans="3:56" ht="12" x14ac:dyDescent="0.15">
      <c r="C224" s="11"/>
      <c r="D224" s="88"/>
      <c r="E224" s="11"/>
      <c r="F224" s="88"/>
      <c r="G224" s="11"/>
      <c r="H224" s="88"/>
      <c r="I224" s="11"/>
      <c r="J224" s="11"/>
      <c r="K224" s="11"/>
      <c r="L224" s="11"/>
      <c r="AT224" s="12"/>
      <c r="AU224" s="12"/>
      <c r="AV224" s="12"/>
      <c r="AW224" s="12"/>
      <c r="AX224" s="12"/>
      <c r="AZ224" s="12"/>
      <c r="BA224" s="12"/>
      <c r="BB224" s="12"/>
      <c r="BC224" s="12"/>
      <c r="BD224" s="12"/>
    </row>
    <row r="225" spans="3:56" ht="12" x14ac:dyDescent="0.15">
      <c r="C225" s="11"/>
      <c r="D225" s="88"/>
      <c r="E225" s="11"/>
      <c r="F225" s="88"/>
      <c r="G225" s="11"/>
      <c r="H225" s="88"/>
      <c r="I225" s="11"/>
      <c r="J225" s="11"/>
      <c r="K225" s="11"/>
      <c r="L225" s="11"/>
      <c r="AT225" s="12"/>
      <c r="AU225" s="12"/>
      <c r="AV225" s="12"/>
      <c r="AW225" s="12"/>
      <c r="AX225" s="12"/>
      <c r="AZ225" s="12"/>
      <c r="BA225" s="12"/>
      <c r="BB225" s="12"/>
      <c r="BC225" s="12"/>
      <c r="BD225" s="12"/>
    </row>
    <row r="226" spans="3:56" ht="12" x14ac:dyDescent="0.15">
      <c r="C226" s="11"/>
      <c r="D226" s="88"/>
      <c r="E226" s="11"/>
      <c r="F226" s="88"/>
      <c r="G226" s="11"/>
      <c r="H226" s="88"/>
      <c r="I226" s="11"/>
      <c r="J226" s="11"/>
      <c r="K226" s="11"/>
      <c r="L226" s="11"/>
      <c r="AT226" s="12"/>
      <c r="AU226" s="12"/>
      <c r="AV226" s="12"/>
      <c r="AW226" s="12"/>
      <c r="AX226" s="12"/>
      <c r="AZ226" s="12"/>
      <c r="BA226" s="12"/>
      <c r="BB226" s="12"/>
      <c r="BC226" s="12"/>
      <c r="BD226" s="12"/>
    </row>
    <row r="227" spans="3:56" ht="12" x14ac:dyDescent="0.15">
      <c r="C227" s="11"/>
      <c r="D227" s="88"/>
      <c r="E227" s="11"/>
      <c r="F227" s="88"/>
      <c r="G227" s="11"/>
      <c r="H227" s="88"/>
      <c r="I227" s="11"/>
      <c r="J227" s="11"/>
      <c r="K227" s="11"/>
      <c r="L227" s="11"/>
      <c r="AT227" s="12"/>
      <c r="AU227" s="12"/>
      <c r="AV227" s="12"/>
      <c r="AW227" s="12"/>
      <c r="AX227" s="12"/>
      <c r="AZ227" s="12"/>
      <c r="BA227" s="12"/>
      <c r="BB227" s="12"/>
      <c r="BC227" s="12"/>
      <c r="BD227" s="12"/>
    </row>
    <row r="228" spans="3:56" ht="12" x14ac:dyDescent="0.15">
      <c r="C228" s="11"/>
      <c r="D228" s="88"/>
      <c r="E228" s="11"/>
      <c r="F228" s="88"/>
      <c r="G228" s="11"/>
      <c r="H228" s="88"/>
      <c r="I228" s="11"/>
      <c r="J228" s="11"/>
      <c r="K228" s="11"/>
      <c r="L228" s="11"/>
      <c r="AT228" s="12"/>
      <c r="AU228" s="12"/>
      <c r="AV228" s="12"/>
      <c r="AW228" s="12"/>
      <c r="AX228" s="12"/>
      <c r="AZ228" s="12"/>
      <c r="BA228" s="12"/>
      <c r="BB228" s="12"/>
      <c r="BC228" s="12"/>
      <c r="BD228" s="12"/>
    </row>
    <row r="229" spans="3:56" ht="12" x14ac:dyDescent="0.15">
      <c r="C229" s="11"/>
      <c r="D229" s="88"/>
      <c r="E229" s="11"/>
      <c r="F229" s="88"/>
      <c r="G229" s="11"/>
      <c r="H229" s="88"/>
      <c r="I229" s="11"/>
      <c r="J229" s="11"/>
      <c r="K229" s="11"/>
      <c r="L229" s="11"/>
      <c r="AT229" s="12"/>
      <c r="AU229" s="12"/>
      <c r="AV229" s="12"/>
      <c r="AW229" s="12"/>
      <c r="AX229" s="12"/>
      <c r="AZ229" s="12"/>
      <c r="BA229" s="12"/>
      <c r="BB229" s="12"/>
      <c r="BC229" s="12"/>
      <c r="BD229" s="12"/>
    </row>
    <row r="230" spans="3:56" ht="12" x14ac:dyDescent="0.15">
      <c r="C230" s="11"/>
      <c r="D230" s="88"/>
      <c r="E230" s="11"/>
      <c r="F230" s="88"/>
      <c r="G230" s="11"/>
      <c r="H230" s="88"/>
      <c r="I230" s="11"/>
      <c r="J230" s="11"/>
      <c r="K230" s="11"/>
      <c r="L230" s="11"/>
      <c r="AT230" s="12"/>
      <c r="AU230" s="12"/>
      <c r="AV230" s="12"/>
      <c r="AW230" s="12"/>
      <c r="AX230" s="12"/>
      <c r="AZ230" s="12"/>
      <c r="BA230" s="12"/>
      <c r="BB230" s="12"/>
      <c r="BC230" s="12"/>
      <c r="BD230" s="12"/>
    </row>
    <row r="231" spans="3:56" ht="12" x14ac:dyDescent="0.15">
      <c r="C231" s="11"/>
      <c r="D231" s="88"/>
      <c r="E231" s="11"/>
      <c r="F231" s="88"/>
      <c r="G231" s="11"/>
      <c r="H231" s="88"/>
      <c r="I231" s="11"/>
      <c r="J231" s="11"/>
      <c r="K231" s="11"/>
      <c r="L231" s="11"/>
      <c r="AT231" s="12"/>
      <c r="AU231" s="12"/>
      <c r="AV231" s="12"/>
      <c r="AW231" s="12"/>
      <c r="AX231" s="12"/>
      <c r="AZ231" s="12"/>
      <c r="BA231" s="12"/>
      <c r="BB231" s="12"/>
      <c r="BC231" s="12"/>
      <c r="BD231" s="12"/>
    </row>
    <row r="232" spans="3:56" ht="12" x14ac:dyDescent="0.15">
      <c r="C232" s="11"/>
      <c r="D232" s="88"/>
      <c r="E232" s="11"/>
      <c r="F232" s="88"/>
      <c r="G232" s="11"/>
      <c r="H232" s="88"/>
      <c r="I232" s="11"/>
      <c r="J232" s="11"/>
      <c r="K232" s="11"/>
      <c r="L232" s="11"/>
      <c r="AT232" s="12"/>
      <c r="AU232" s="12"/>
      <c r="AV232" s="12"/>
      <c r="AW232" s="12"/>
      <c r="AX232" s="12"/>
      <c r="AZ232" s="12"/>
      <c r="BA232" s="12"/>
      <c r="BB232" s="12"/>
      <c r="BC232" s="12"/>
      <c r="BD232" s="12"/>
    </row>
    <row r="233" spans="3:56" ht="12" x14ac:dyDescent="0.15">
      <c r="C233" s="11"/>
      <c r="D233" s="88"/>
      <c r="E233" s="11"/>
      <c r="F233" s="88"/>
      <c r="G233" s="11"/>
      <c r="H233" s="88"/>
      <c r="I233" s="11"/>
      <c r="J233" s="11"/>
      <c r="K233" s="11"/>
      <c r="L233" s="11"/>
      <c r="AT233" s="12"/>
      <c r="AU233" s="12"/>
      <c r="AV233" s="12"/>
      <c r="AW233" s="12"/>
      <c r="AX233" s="12"/>
      <c r="AZ233" s="12"/>
      <c r="BA233" s="12"/>
      <c r="BB233" s="12"/>
      <c r="BC233" s="12"/>
      <c r="BD233" s="12"/>
    </row>
    <row r="234" spans="3:56" ht="12" x14ac:dyDescent="0.15">
      <c r="C234" s="11"/>
      <c r="D234" s="88"/>
      <c r="E234" s="11"/>
      <c r="F234" s="88"/>
      <c r="G234" s="11"/>
      <c r="H234" s="88"/>
      <c r="I234" s="11"/>
      <c r="J234" s="11"/>
      <c r="K234" s="11"/>
      <c r="L234" s="11"/>
      <c r="AT234" s="12"/>
      <c r="AU234" s="12"/>
      <c r="AV234" s="12"/>
      <c r="AW234" s="12"/>
      <c r="AX234" s="12"/>
      <c r="AZ234" s="12"/>
      <c r="BA234" s="12"/>
      <c r="BB234" s="12"/>
      <c r="BC234" s="12"/>
      <c r="BD234" s="12"/>
    </row>
    <row r="235" spans="3:56" ht="12" x14ac:dyDescent="0.15">
      <c r="C235" s="11"/>
      <c r="D235" s="88"/>
      <c r="E235" s="11"/>
      <c r="F235" s="88"/>
      <c r="G235" s="11"/>
      <c r="H235" s="88"/>
      <c r="I235" s="11"/>
      <c r="J235" s="11"/>
      <c r="K235" s="11"/>
      <c r="L235" s="11"/>
      <c r="AT235" s="12"/>
      <c r="AU235" s="12"/>
      <c r="AV235" s="12"/>
      <c r="AW235" s="12"/>
      <c r="AX235" s="12"/>
      <c r="AZ235" s="12"/>
      <c r="BA235" s="12"/>
      <c r="BB235" s="12"/>
      <c r="BC235" s="12"/>
      <c r="BD235" s="12"/>
    </row>
    <row r="236" spans="3:56" ht="12" x14ac:dyDescent="0.15">
      <c r="C236" s="11"/>
      <c r="D236" s="88"/>
      <c r="E236" s="11"/>
      <c r="F236" s="88"/>
      <c r="G236" s="11"/>
      <c r="H236" s="88"/>
      <c r="I236" s="11"/>
      <c r="J236" s="11"/>
      <c r="K236" s="11"/>
      <c r="L236" s="11"/>
      <c r="AT236" s="12"/>
      <c r="AU236" s="12"/>
      <c r="AV236" s="12"/>
      <c r="AW236" s="12"/>
      <c r="AX236" s="12"/>
      <c r="AZ236" s="12"/>
      <c r="BA236" s="12"/>
      <c r="BB236" s="12"/>
      <c r="BC236" s="12"/>
      <c r="BD236" s="12"/>
    </row>
    <row r="237" spans="3:56" ht="12" x14ac:dyDescent="0.15">
      <c r="C237" s="11"/>
      <c r="D237" s="88"/>
      <c r="E237" s="11"/>
      <c r="F237" s="88"/>
      <c r="G237" s="11"/>
      <c r="H237" s="88"/>
      <c r="I237" s="11"/>
      <c r="J237" s="11"/>
      <c r="K237" s="11"/>
      <c r="L237" s="11"/>
      <c r="AT237" s="12"/>
      <c r="AU237" s="12"/>
      <c r="AV237" s="12"/>
      <c r="AW237" s="12"/>
      <c r="AX237" s="12"/>
      <c r="AZ237" s="12"/>
      <c r="BA237" s="12"/>
      <c r="BB237" s="12"/>
      <c r="BC237" s="12"/>
      <c r="BD237" s="12"/>
    </row>
    <row r="238" spans="3:56" ht="12" x14ac:dyDescent="0.15">
      <c r="C238" s="11"/>
      <c r="D238" s="88"/>
      <c r="E238" s="11"/>
      <c r="F238" s="88"/>
      <c r="G238" s="11"/>
      <c r="H238" s="88"/>
      <c r="I238" s="11"/>
      <c r="J238" s="11"/>
      <c r="K238" s="11"/>
      <c r="L238" s="11"/>
      <c r="AT238" s="12"/>
      <c r="AU238" s="12"/>
      <c r="AV238" s="12"/>
      <c r="AW238" s="12"/>
      <c r="AX238" s="12"/>
      <c r="AZ238" s="12"/>
      <c r="BA238" s="12"/>
      <c r="BB238" s="12"/>
      <c r="BC238" s="12"/>
      <c r="BD238" s="12"/>
    </row>
    <row r="239" spans="3:56" ht="12" x14ac:dyDescent="0.15">
      <c r="C239" s="11"/>
      <c r="D239" s="88"/>
      <c r="E239" s="11"/>
      <c r="F239" s="88"/>
      <c r="G239" s="11"/>
      <c r="H239" s="88"/>
      <c r="I239" s="11"/>
      <c r="J239" s="11"/>
      <c r="K239" s="11"/>
      <c r="L239" s="11"/>
      <c r="AT239" s="12"/>
      <c r="AU239" s="12"/>
      <c r="AV239" s="12"/>
      <c r="AW239" s="12"/>
      <c r="AX239" s="12"/>
      <c r="AZ239" s="12"/>
      <c r="BA239" s="12"/>
      <c r="BB239" s="12"/>
      <c r="BC239" s="12"/>
      <c r="BD239" s="12"/>
    </row>
    <row r="240" spans="3:56" ht="12" x14ac:dyDescent="0.15">
      <c r="C240" s="11"/>
      <c r="D240" s="88"/>
      <c r="E240" s="11"/>
      <c r="F240" s="88"/>
      <c r="G240" s="11"/>
      <c r="H240" s="88"/>
      <c r="I240" s="11"/>
      <c r="J240" s="11"/>
      <c r="K240" s="11"/>
      <c r="L240" s="11"/>
      <c r="AT240" s="12"/>
      <c r="AU240" s="12"/>
      <c r="AV240" s="12"/>
      <c r="AW240" s="12"/>
      <c r="AX240" s="12"/>
      <c r="AZ240" s="12"/>
      <c r="BA240" s="12"/>
      <c r="BB240" s="12"/>
      <c r="BC240" s="12"/>
      <c r="BD240" s="12"/>
    </row>
    <row r="241" spans="3:56" ht="12" x14ac:dyDescent="0.15">
      <c r="C241" s="11"/>
      <c r="D241" s="88"/>
      <c r="E241" s="11"/>
      <c r="F241" s="88"/>
      <c r="G241" s="11"/>
      <c r="H241" s="88"/>
      <c r="I241" s="11"/>
      <c r="J241" s="11"/>
      <c r="K241" s="11"/>
      <c r="L241" s="11"/>
      <c r="AT241" s="12"/>
      <c r="AU241" s="12"/>
      <c r="AV241" s="12"/>
      <c r="AW241" s="12"/>
      <c r="AX241" s="12"/>
      <c r="AZ241" s="12"/>
      <c r="BA241" s="12"/>
      <c r="BB241" s="12"/>
      <c r="BC241" s="12"/>
      <c r="BD241" s="12"/>
    </row>
    <row r="242" spans="3:56" ht="12" x14ac:dyDescent="0.15">
      <c r="C242" s="11"/>
      <c r="D242" s="88"/>
      <c r="E242" s="11"/>
      <c r="F242" s="88"/>
      <c r="G242" s="11"/>
      <c r="H242" s="88"/>
      <c r="I242" s="11"/>
      <c r="J242" s="11"/>
      <c r="K242" s="11"/>
      <c r="L242" s="11"/>
      <c r="AT242" s="12"/>
      <c r="AU242" s="12"/>
      <c r="AV242" s="12"/>
      <c r="AW242" s="12"/>
      <c r="AX242" s="12"/>
      <c r="AZ242" s="12"/>
      <c r="BA242" s="12"/>
      <c r="BB242" s="12"/>
      <c r="BC242" s="12"/>
      <c r="BD242" s="12"/>
    </row>
    <row r="243" spans="3:56" ht="12" x14ac:dyDescent="0.15">
      <c r="C243" s="11"/>
      <c r="D243" s="88"/>
      <c r="E243" s="11"/>
      <c r="F243" s="88"/>
      <c r="G243" s="11"/>
      <c r="H243" s="88"/>
      <c r="I243" s="11"/>
      <c r="J243" s="11"/>
      <c r="K243" s="11"/>
      <c r="L243" s="11"/>
      <c r="AT243" s="12"/>
      <c r="AU243" s="12"/>
      <c r="AV243" s="12"/>
      <c r="AW243" s="12"/>
      <c r="AX243" s="12"/>
      <c r="AZ243" s="12"/>
      <c r="BA243" s="12"/>
      <c r="BB243" s="12"/>
      <c r="BC243" s="12"/>
      <c r="BD243" s="12"/>
    </row>
    <row r="244" spans="3:56" ht="12" x14ac:dyDescent="0.15">
      <c r="C244" s="11"/>
      <c r="D244" s="88"/>
      <c r="E244" s="11"/>
      <c r="F244" s="88"/>
      <c r="G244" s="11"/>
      <c r="H244" s="88"/>
      <c r="I244" s="11"/>
      <c r="J244" s="11"/>
      <c r="K244" s="11"/>
      <c r="L244" s="11"/>
      <c r="AT244" s="12"/>
      <c r="AU244" s="12"/>
      <c r="AV244" s="12"/>
      <c r="AW244" s="12"/>
      <c r="AX244" s="12"/>
      <c r="AZ244" s="12"/>
      <c r="BA244" s="12"/>
      <c r="BB244" s="12"/>
      <c r="BC244" s="12"/>
      <c r="BD244" s="12"/>
    </row>
    <row r="245" spans="3:56" ht="12" x14ac:dyDescent="0.15">
      <c r="C245" s="11"/>
      <c r="D245" s="88"/>
      <c r="E245" s="11"/>
      <c r="F245" s="88"/>
      <c r="G245" s="11"/>
      <c r="H245" s="88"/>
      <c r="I245" s="11"/>
      <c r="J245" s="11"/>
      <c r="K245" s="11"/>
      <c r="L245" s="11"/>
      <c r="AT245" s="12"/>
      <c r="AU245" s="12"/>
      <c r="AV245" s="12"/>
      <c r="AW245" s="12"/>
      <c r="AX245" s="12"/>
      <c r="AZ245" s="12"/>
      <c r="BA245" s="12"/>
      <c r="BB245" s="12"/>
      <c r="BC245" s="12"/>
      <c r="BD245" s="12"/>
    </row>
    <row r="246" spans="3:56" ht="12" x14ac:dyDescent="0.15">
      <c r="C246" s="11"/>
      <c r="D246" s="88"/>
      <c r="E246" s="11"/>
      <c r="F246" s="88"/>
      <c r="G246" s="11"/>
      <c r="H246" s="88"/>
      <c r="I246" s="11"/>
      <c r="J246" s="11"/>
      <c r="K246" s="11"/>
      <c r="L246" s="11"/>
      <c r="AT246" s="12"/>
      <c r="AU246" s="12"/>
      <c r="AV246" s="12"/>
      <c r="AW246" s="12"/>
      <c r="AX246" s="12"/>
      <c r="AZ246" s="12"/>
      <c r="BA246" s="12"/>
      <c r="BB246" s="12"/>
      <c r="BC246" s="12"/>
      <c r="BD246" s="12"/>
    </row>
    <row r="247" spans="3:56" ht="12" x14ac:dyDescent="0.15">
      <c r="C247" s="11"/>
      <c r="D247" s="88"/>
      <c r="E247" s="11"/>
      <c r="F247" s="88"/>
      <c r="G247" s="11"/>
      <c r="H247" s="88"/>
      <c r="I247" s="11"/>
      <c r="J247" s="11"/>
      <c r="K247" s="11"/>
      <c r="L247" s="11"/>
      <c r="AT247" s="12"/>
      <c r="AU247" s="12"/>
      <c r="AV247" s="12"/>
      <c r="AW247" s="12"/>
      <c r="AX247" s="12"/>
      <c r="AZ247" s="12"/>
      <c r="BA247" s="12"/>
      <c r="BB247" s="12"/>
      <c r="BC247" s="12"/>
      <c r="BD247" s="12"/>
    </row>
    <row r="248" spans="3:56" ht="12" x14ac:dyDescent="0.15">
      <c r="C248" s="11"/>
      <c r="D248" s="88"/>
      <c r="E248" s="11"/>
      <c r="F248" s="88"/>
      <c r="G248" s="11"/>
      <c r="H248" s="88"/>
      <c r="I248" s="11"/>
      <c r="J248" s="11"/>
      <c r="K248" s="11"/>
      <c r="L248" s="11"/>
      <c r="AT248" s="12"/>
      <c r="AU248" s="12"/>
      <c r="AV248" s="12"/>
      <c r="AW248" s="12"/>
      <c r="AX248" s="12"/>
      <c r="AZ248" s="12"/>
      <c r="BA248" s="12"/>
      <c r="BB248" s="12"/>
      <c r="BC248" s="12"/>
      <c r="BD248" s="12"/>
    </row>
    <row r="249" spans="3:56" ht="12" x14ac:dyDescent="0.15">
      <c r="C249" s="11"/>
      <c r="D249" s="88"/>
      <c r="E249" s="11"/>
      <c r="F249" s="88"/>
      <c r="G249" s="11"/>
      <c r="H249" s="88"/>
      <c r="I249" s="11"/>
      <c r="J249" s="11"/>
      <c r="K249" s="11"/>
      <c r="L249" s="11"/>
      <c r="AT249" s="12"/>
      <c r="AU249" s="12"/>
      <c r="AV249" s="12"/>
      <c r="AW249" s="12"/>
      <c r="AX249" s="12"/>
      <c r="AZ249" s="12"/>
      <c r="BA249" s="12"/>
      <c r="BB249" s="12"/>
      <c r="BC249" s="12"/>
      <c r="BD249" s="12"/>
    </row>
    <row r="250" spans="3:56" ht="12" x14ac:dyDescent="0.15">
      <c r="C250" s="11"/>
      <c r="D250" s="88"/>
      <c r="E250" s="11"/>
      <c r="F250" s="88"/>
      <c r="G250" s="11"/>
      <c r="H250" s="88"/>
      <c r="I250" s="11"/>
      <c r="J250" s="11"/>
      <c r="K250" s="11"/>
      <c r="L250" s="11"/>
      <c r="AT250" s="12"/>
      <c r="AU250" s="12"/>
      <c r="AV250" s="12"/>
      <c r="AW250" s="12"/>
      <c r="AX250" s="12"/>
      <c r="AZ250" s="12"/>
      <c r="BA250" s="12"/>
      <c r="BB250" s="12"/>
      <c r="BC250" s="12"/>
      <c r="BD250" s="12"/>
    </row>
    <row r="251" spans="3:56" ht="12" x14ac:dyDescent="0.15">
      <c r="C251" s="11"/>
      <c r="D251" s="88"/>
      <c r="E251" s="11"/>
      <c r="F251" s="88"/>
      <c r="G251" s="11"/>
      <c r="H251" s="88"/>
      <c r="I251" s="11"/>
      <c r="J251" s="11"/>
      <c r="K251" s="11"/>
      <c r="L251" s="11"/>
      <c r="AT251" s="12"/>
      <c r="AU251" s="12"/>
      <c r="AV251" s="12"/>
      <c r="AW251" s="12"/>
      <c r="AX251" s="12"/>
      <c r="AZ251" s="12"/>
      <c r="BA251" s="12"/>
      <c r="BB251" s="12"/>
      <c r="BC251" s="12"/>
      <c r="BD251" s="12"/>
    </row>
    <row r="252" spans="3:56" ht="12" x14ac:dyDescent="0.15">
      <c r="C252" s="11"/>
      <c r="D252" s="88"/>
      <c r="E252" s="11"/>
      <c r="F252" s="88"/>
      <c r="G252" s="11"/>
      <c r="H252" s="88"/>
      <c r="I252" s="11"/>
      <c r="J252" s="11"/>
      <c r="K252" s="11"/>
      <c r="L252" s="11"/>
      <c r="AT252" s="12"/>
      <c r="AU252" s="12"/>
      <c r="AV252" s="12"/>
      <c r="AW252" s="12"/>
      <c r="AX252" s="12"/>
      <c r="AZ252" s="12"/>
      <c r="BA252" s="12"/>
      <c r="BB252" s="12"/>
      <c r="BC252" s="12"/>
      <c r="BD252" s="12"/>
    </row>
    <row r="253" spans="3:56" ht="12" x14ac:dyDescent="0.15">
      <c r="C253" s="11"/>
      <c r="D253" s="88"/>
      <c r="E253" s="11"/>
      <c r="F253" s="88"/>
      <c r="G253" s="11"/>
      <c r="H253" s="88"/>
      <c r="I253" s="11"/>
      <c r="J253" s="11"/>
      <c r="K253" s="11"/>
      <c r="L253" s="11"/>
      <c r="AT253" s="12"/>
      <c r="AU253" s="12"/>
      <c r="AV253" s="12"/>
      <c r="AW253" s="12"/>
      <c r="AX253" s="12"/>
      <c r="AZ253" s="12"/>
      <c r="BA253" s="12"/>
      <c r="BB253" s="12"/>
      <c r="BC253" s="12"/>
      <c r="BD253" s="12"/>
    </row>
    <row r="254" spans="3:56" ht="12" x14ac:dyDescent="0.15">
      <c r="C254" s="11"/>
      <c r="D254" s="88"/>
      <c r="E254" s="11"/>
      <c r="F254" s="88"/>
      <c r="G254" s="11"/>
      <c r="H254" s="88"/>
      <c r="I254" s="11"/>
      <c r="J254" s="11"/>
      <c r="K254" s="11"/>
      <c r="L254" s="11"/>
      <c r="AT254" s="12"/>
      <c r="AU254" s="12"/>
      <c r="AV254" s="12"/>
      <c r="AW254" s="12"/>
      <c r="AX254" s="12"/>
      <c r="AZ254" s="12"/>
      <c r="BA254" s="12"/>
      <c r="BB254" s="12"/>
      <c r="BC254" s="12"/>
      <c r="BD254" s="12"/>
    </row>
    <row r="255" spans="3:56" ht="12" x14ac:dyDescent="0.15">
      <c r="C255" s="11"/>
      <c r="D255" s="88"/>
      <c r="E255" s="11"/>
      <c r="F255" s="88"/>
      <c r="G255" s="11"/>
      <c r="H255" s="88"/>
      <c r="I255" s="11"/>
      <c r="J255" s="11"/>
      <c r="K255" s="11"/>
      <c r="L255" s="11"/>
      <c r="AT255" s="12"/>
      <c r="AU255" s="12"/>
      <c r="AV255" s="12"/>
      <c r="AW255" s="12"/>
      <c r="AX255" s="12"/>
      <c r="AZ255" s="12"/>
      <c r="BA255" s="12"/>
      <c r="BB255" s="12"/>
      <c r="BC255" s="12"/>
      <c r="BD255" s="12"/>
    </row>
    <row r="256" spans="3:56" ht="12" x14ac:dyDescent="0.15">
      <c r="C256" s="11"/>
      <c r="D256" s="88"/>
      <c r="E256" s="11"/>
      <c r="F256" s="88"/>
      <c r="G256" s="11"/>
      <c r="H256" s="88"/>
      <c r="I256" s="11"/>
      <c r="J256" s="11"/>
      <c r="K256" s="11"/>
      <c r="L256" s="11"/>
      <c r="AT256" s="12"/>
      <c r="AU256" s="12"/>
      <c r="AV256" s="12"/>
      <c r="AW256" s="12"/>
      <c r="AX256" s="12"/>
      <c r="AZ256" s="12"/>
      <c r="BA256" s="12"/>
      <c r="BB256" s="12"/>
      <c r="BC256" s="12"/>
      <c r="BD256" s="12"/>
    </row>
    <row r="257" spans="3:56" ht="12" x14ac:dyDescent="0.15">
      <c r="C257" s="11"/>
      <c r="D257" s="88"/>
      <c r="E257" s="11"/>
      <c r="F257" s="88"/>
      <c r="G257" s="11"/>
      <c r="H257" s="88"/>
      <c r="I257" s="11"/>
      <c r="J257" s="11"/>
      <c r="K257" s="11"/>
      <c r="L257" s="11"/>
      <c r="AT257" s="12"/>
      <c r="AU257" s="12"/>
      <c r="AV257" s="12"/>
      <c r="AW257" s="12"/>
      <c r="AX257" s="12"/>
      <c r="AZ257" s="12"/>
      <c r="BA257" s="12"/>
      <c r="BB257" s="12"/>
      <c r="BC257" s="12"/>
      <c r="BD257" s="12"/>
    </row>
    <row r="258" spans="3:56" ht="12" x14ac:dyDescent="0.15">
      <c r="C258" s="11"/>
      <c r="D258" s="88"/>
      <c r="E258" s="11"/>
      <c r="F258" s="88"/>
      <c r="G258" s="11"/>
      <c r="H258" s="88"/>
      <c r="I258" s="11"/>
      <c r="J258" s="11"/>
      <c r="K258" s="11"/>
      <c r="L258" s="11"/>
      <c r="AT258" s="12"/>
      <c r="AU258" s="12"/>
      <c r="AV258" s="12"/>
      <c r="AW258" s="12"/>
      <c r="AX258" s="12"/>
      <c r="AZ258" s="12"/>
      <c r="BA258" s="12"/>
      <c r="BB258" s="12"/>
      <c r="BC258" s="12"/>
      <c r="BD258" s="12"/>
    </row>
    <row r="259" spans="3:56" ht="12" x14ac:dyDescent="0.15">
      <c r="C259" s="11"/>
      <c r="D259" s="88"/>
      <c r="E259" s="11"/>
      <c r="F259" s="88"/>
      <c r="G259" s="11"/>
      <c r="H259" s="88"/>
      <c r="I259" s="11"/>
      <c r="J259" s="11"/>
      <c r="K259" s="11"/>
      <c r="L259" s="11"/>
      <c r="AT259" s="12"/>
      <c r="AU259" s="12"/>
      <c r="AV259" s="12"/>
      <c r="AW259" s="12"/>
      <c r="AX259" s="12"/>
      <c r="AZ259" s="12"/>
      <c r="BA259" s="12"/>
      <c r="BB259" s="12"/>
      <c r="BC259" s="12"/>
      <c r="BD259" s="12"/>
    </row>
    <row r="260" spans="3:56" ht="12" x14ac:dyDescent="0.15">
      <c r="C260" s="11"/>
      <c r="D260" s="88"/>
      <c r="E260" s="11"/>
      <c r="F260" s="88"/>
      <c r="G260" s="11"/>
      <c r="H260" s="88"/>
      <c r="I260" s="11"/>
      <c r="J260" s="11"/>
      <c r="K260" s="11"/>
      <c r="L260" s="11"/>
      <c r="AT260" s="12"/>
      <c r="AU260" s="12"/>
      <c r="AV260" s="12"/>
      <c r="AW260" s="12"/>
      <c r="AX260" s="12"/>
      <c r="AZ260" s="12"/>
      <c r="BA260" s="12"/>
      <c r="BB260" s="12"/>
      <c r="BC260" s="12"/>
      <c r="BD260" s="12"/>
    </row>
    <row r="261" spans="3:56" ht="12" x14ac:dyDescent="0.15">
      <c r="C261" s="11"/>
      <c r="D261" s="88"/>
      <c r="E261" s="11"/>
      <c r="F261" s="88"/>
      <c r="G261" s="11"/>
      <c r="H261" s="88"/>
      <c r="I261" s="11"/>
      <c r="J261" s="11"/>
      <c r="K261" s="11"/>
      <c r="L261" s="11"/>
      <c r="AT261" s="12"/>
      <c r="AU261" s="12"/>
      <c r="AV261" s="12"/>
      <c r="AW261" s="12"/>
      <c r="AX261" s="12"/>
      <c r="AZ261" s="12"/>
      <c r="BA261" s="12"/>
      <c r="BB261" s="12"/>
      <c r="BC261" s="12"/>
      <c r="BD261" s="12"/>
    </row>
    <row r="262" spans="3:56" ht="12" x14ac:dyDescent="0.15">
      <c r="C262" s="11"/>
      <c r="D262" s="88"/>
      <c r="E262" s="11"/>
      <c r="F262" s="88"/>
      <c r="G262" s="11"/>
      <c r="H262" s="88"/>
      <c r="I262" s="11"/>
      <c r="J262" s="11"/>
      <c r="K262" s="11"/>
      <c r="L262" s="11"/>
      <c r="AT262" s="12"/>
      <c r="AU262" s="12"/>
      <c r="AV262" s="12"/>
      <c r="AW262" s="12"/>
      <c r="AX262" s="12"/>
      <c r="AZ262" s="12"/>
      <c r="BA262" s="12"/>
      <c r="BB262" s="12"/>
      <c r="BC262" s="12"/>
      <c r="BD262" s="12"/>
    </row>
    <row r="263" spans="3:56" ht="12" x14ac:dyDescent="0.15">
      <c r="C263" s="11"/>
      <c r="D263" s="88"/>
      <c r="E263" s="11"/>
      <c r="F263" s="88"/>
      <c r="G263" s="11"/>
      <c r="H263" s="88"/>
      <c r="I263" s="11"/>
      <c r="J263" s="11"/>
      <c r="K263" s="11"/>
      <c r="L263" s="11"/>
      <c r="AT263" s="12"/>
      <c r="AU263" s="12"/>
      <c r="AV263" s="12"/>
      <c r="AW263" s="12"/>
      <c r="AX263" s="12"/>
      <c r="AZ263" s="12"/>
      <c r="BA263" s="12"/>
      <c r="BB263" s="12"/>
      <c r="BC263" s="12"/>
      <c r="BD263" s="12"/>
    </row>
    <row r="264" spans="3:56" ht="12" x14ac:dyDescent="0.15">
      <c r="C264" s="11"/>
      <c r="D264" s="88"/>
      <c r="E264" s="11"/>
      <c r="F264" s="88"/>
      <c r="G264" s="11"/>
      <c r="H264" s="88"/>
      <c r="I264" s="11"/>
      <c r="J264" s="11"/>
      <c r="K264" s="11"/>
      <c r="L264" s="11"/>
      <c r="AT264" s="12"/>
      <c r="AU264" s="12"/>
      <c r="AV264" s="12"/>
      <c r="AW264" s="12"/>
      <c r="AX264" s="12"/>
      <c r="AZ264" s="12"/>
      <c r="BA264" s="12"/>
      <c r="BB264" s="12"/>
      <c r="BC264" s="12"/>
      <c r="BD264" s="12"/>
    </row>
    <row r="265" spans="3:56" ht="12" x14ac:dyDescent="0.15">
      <c r="C265" s="11"/>
      <c r="D265" s="88"/>
      <c r="E265" s="11"/>
      <c r="F265" s="88"/>
      <c r="G265" s="11"/>
      <c r="H265" s="88"/>
      <c r="I265" s="11"/>
      <c r="J265" s="11"/>
      <c r="K265" s="11"/>
      <c r="L265" s="11"/>
      <c r="AT265" s="12"/>
      <c r="AU265" s="12"/>
      <c r="AV265" s="12"/>
      <c r="AW265" s="12"/>
      <c r="AX265" s="12"/>
      <c r="AZ265" s="12"/>
      <c r="BA265" s="12"/>
      <c r="BB265" s="12"/>
      <c r="BC265" s="12"/>
      <c r="BD265" s="12"/>
    </row>
    <row r="266" spans="3:56" ht="12" x14ac:dyDescent="0.15">
      <c r="C266" s="11"/>
      <c r="D266" s="88"/>
      <c r="E266" s="11"/>
      <c r="F266" s="88"/>
      <c r="G266" s="11"/>
      <c r="H266" s="88"/>
      <c r="I266" s="11"/>
      <c r="J266" s="11"/>
      <c r="K266" s="11"/>
      <c r="L266" s="11"/>
      <c r="AT266" s="12"/>
      <c r="AU266" s="12"/>
      <c r="AV266" s="12"/>
      <c r="AW266" s="12"/>
      <c r="AX266" s="12"/>
      <c r="AZ266" s="12"/>
      <c r="BA266" s="12"/>
      <c r="BB266" s="12"/>
      <c r="BC266" s="12"/>
      <c r="BD266" s="12"/>
    </row>
    <row r="267" spans="3:56" ht="12" x14ac:dyDescent="0.15">
      <c r="C267" s="11"/>
      <c r="D267" s="88"/>
      <c r="E267" s="11"/>
      <c r="F267" s="88"/>
      <c r="G267" s="11"/>
      <c r="H267" s="88"/>
      <c r="I267" s="11"/>
      <c r="J267" s="11"/>
      <c r="K267" s="11"/>
      <c r="L267" s="11"/>
      <c r="AT267" s="12"/>
      <c r="AU267" s="12"/>
      <c r="AV267" s="12"/>
      <c r="AW267" s="12"/>
      <c r="AX267" s="12"/>
      <c r="AZ267" s="12"/>
      <c r="BA267" s="12"/>
      <c r="BB267" s="12"/>
      <c r="BC267" s="12"/>
      <c r="BD267" s="12"/>
    </row>
    <row r="268" spans="3:56" ht="12" x14ac:dyDescent="0.15">
      <c r="C268" s="11"/>
      <c r="D268" s="88"/>
      <c r="E268" s="11"/>
      <c r="F268" s="88"/>
      <c r="G268" s="11"/>
      <c r="H268" s="88"/>
      <c r="I268" s="11"/>
      <c r="J268" s="11"/>
      <c r="K268" s="11"/>
      <c r="L268" s="11"/>
      <c r="AT268" s="12"/>
      <c r="AU268" s="12"/>
      <c r="AV268" s="12"/>
      <c r="AW268" s="12"/>
      <c r="AX268" s="12"/>
      <c r="AZ268" s="12"/>
      <c r="BA268" s="12"/>
      <c r="BB268" s="12"/>
      <c r="BC268" s="12"/>
      <c r="BD268" s="12"/>
    </row>
    <row r="269" spans="3:56" ht="12" x14ac:dyDescent="0.15">
      <c r="C269" s="11"/>
      <c r="D269" s="88"/>
      <c r="E269" s="11"/>
      <c r="F269" s="88"/>
      <c r="G269" s="11"/>
      <c r="H269" s="88"/>
      <c r="I269" s="11"/>
      <c r="J269" s="11"/>
      <c r="K269" s="11"/>
      <c r="L269" s="11"/>
      <c r="AT269" s="12"/>
      <c r="AU269" s="12"/>
      <c r="AV269" s="12"/>
      <c r="AW269" s="12"/>
      <c r="AX269" s="12"/>
      <c r="AZ269" s="12"/>
      <c r="BA269" s="12"/>
      <c r="BB269" s="12"/>
      <c r="BC269" s="12"/>
      <c r="BD269" s="12"/>
    </row>
    <row r="270" spans="3:56" ht="12" x14ac:dyDescent="0.15">
      <c r="C270" s="11"/>
      <c r="D270" s="88"/>
      <c r="E270" s="11"/>
      <c r="F270" s="88"/>
      <c r="G270" s="11"/>
      <c r="H270" s="88"/>
      <c r="I270" s="11"/>
      <c r="J270" s="11"/>
      <c r="K270" s="11"/>
      <c r="L270" s="11"/>
      <c r="AT270" s="12"/>
      <c r="AU270" s="12"/>
      <c r="AV270" s="12"/>
      <c r="AW270" s="12"/>
      <c r="AX270" s="12"/>
      <c r="AZ270" s="12"/>
      <c r="BA270" s="12"/>
      <c r="BB270" s="12"/>
      <c r="BC270" s="12"/>
      <c r="BD270" s="12"/>
    </row>
    <row r="271" spans="3:56" ht="12" x14ac:dyDescent="0.15">
      <c r="C271" s="11"/>
      <c r="D271" s="88"/>
      <c r="E271" s="11"/>
      <c r="F271" s="88"/>
      <c r="G271" s="11"/>
      <c r="H271" s="88"/>
      <c r="I271" s="11"/>
      <c r="J271" s="11"/>
      <c r="K271" s="11"/>
      <c r="L271" s="11"/>
      <c r="AT271" s="12"/>
      <c r="AU271" s="12"/>
      <c r="AV271" s="12"/>
      <c r="AW271" s="12"/>
      <c r="AX271" s="12"/>
      <c r="AZ271" s="12"/>
      <c r="BA271" s="12"/>
      <c r="BB271" s="12"/>
      <c r="BC271" s="12"/>
      <c r="BD271" s="12"/>
    </row>
    <row r="272" spans="3:56" ht="12" x14ac:dyDescent="0.15">
      <c r="C272" s="11"/>
      <c r="D272" s="88"/>
      <c r="E272" s="11"/>
      <c r="F272" s="88"/>
      <c r="G272" s="11"/>
      <c r="H272" s="88"/>
      <c r="I272" s="11"/>
      <c r="J272" s="11"/>
      <c r="K272" s="11"/>
      <c r="L272" s="11"/>
      <c r="AT272" s="12"/>
      <c r="AU272" s="12"/>
      <c r="AV272" s="12"/>
      <c r="AW272" s="12"/>
      <c r="AX272" s="12"/>
      <c r="AZ272" s="12"/>
      <c r="BA272" s="12"/>
      <c r="BB272" s="12"/>
      <c r="BC272" s="12"/>
      <c r="BD272" s="12"/>
    </row>
    <row r="273" spans="3:56" ht="12" x14ac:dyDescent="0.15">
      <c r="C273" s="11"/>
      <c r="D273" s="88"/>
      <c r="E273" s="11"/>
      <c r="F273" s="88"/>
      <c r="G273" s="11"/>
      <c r="H273" s="88"/>
      <c r="I273" s="11"/>
      <c r="J273" s="11"/>
      <c r="K273" s="11"/>
      <c r="L273" s="11"/>
      <c r="AT273" s="12"/>
      <c r="AU273" s="12"/>
      <c r="AV273" s="12"/>
      <c r="AW273" s="12"/>
      <c r="AX273" s="12"/>
      <c r="AZ273" s="12"/>
      <c r="BA273" s="12"/>
      <c r="BB273" s="12"/>
      <c r="BC273" s="12"/>
      <c r="BD273" s="12"/>
    </row>
    <row r="274" spans="3:56" ht="12" x14ac:dyDescent="0.15">
      <c r="C274" s="11"/>
      <c r="D274" s="88"/>
      <c r="E274" s="11"/>
      <c r="F274" s="88"/>
      <c r="G274" s="11"/>
      <c r="H274" s="88"/>
      <c r="I274" s="11"/>
      <c r="J274" s="11"/>
      <c r="K274" s="11"/>
      <c r="L274" s="11"/>
      <c r="AT274" s="12"/>
      <c r="AU274" s="12"/>
      <c r="AV274" s="12"/>
      <c r="AW274" s="12"/>
      <c r="AX274" s="12"/>
      <c r="AZ274" s="12"/>
      <c r="BA274" s="12"/>
      <c r="BB274" s="12"/>
      <c r="BC274" s="12"/>
      <c r="BD274" s="12"/>
    </row>
    <row r="275" spans="3:56" ht="12" x14ac:dyDescent="0.15">
      <c r="C275" s="11"/>
      <c r="D275" s="88"/>
      <c r="E275" s="11"/>
      <c r="F275" s="88"/>
      <c r="G275" s="11"/>
      <c r="H275" s="88"/>
      <c r="I275" s="11"/>
      <c r="J275" s="11"/>
      <c r="K275" s="11"/>
      <c r="L275" s="11"/>
      <c r="AT275" s="12"/>
      <c r="AU275" s="12"/>
      <c r="AV275" s="12"/>
      <c r="AW275" s="12"/>
      <c r="AX275" s="12"/>
      <c r="AZ275" s="12"/>
      <c r="BA275" s="12"/>
      <c r="BB275" s="12"/>
      <c r="BC275" s="12"/>
      <c r="BD275" s="12"/>
    </row>
    <row r="276" spans="3:56" ht="12" x14ac:dyDescent="0.15">
      <c r="C276" s="11"/>
      <c r="D276" s="88"/>
      <c r="E276" s="11"/>
      <c r="F276" s="88"/>
      <c r="G276" s="11"/>
      <c r="H276" s="88"/>
      <c r="I276" s="11"/>
      <c r="J276" s="11"/>
      <c r="K276" s="11"/>
      <c r="L276" s="11"/>
      <c r="AT276" s="12"/>
      <c r="AU276" s="12"/>
      <c r="AV276" s="12"/>
      <c r="AW276" s="12"/>
      <c r="AX276" s="12"/>
      <c r="AZ276" s="12"/>
      <c r="BA276" s="12"/>
      <c r="BB276" s="12"/>
      <c r="BC276" s="12"/>
      <c r="BD276" s="12"/>
    </row>
    <row r="277" spans="3:56" ht="12" x14ac:dyDescent="0.15">
      <c r="C277" s="11"/>
      <c r="D277" s="88"/>
      <c r="E277" s="11"/>
      <c r="F277" s="88"/>
      <c r="G277" s="11"/>
      <c r="H277" s="88"/>
      <c r="I277" s="11"/>
      <c r="J277" s="11"/>
      <c r="K277" s="11"/>
      <c r="L277" s="11"/>
      <c r="AT277" s="12"/>
      <c r="AU277" s="12"/>
      <c r="AV277" s="12"/>
      <c r="AW277" s="12"/>
      <c r="AX277" s="12"/>
      <c r="AZ277" s="12"/>
      <c r="BA277" s="12"/>
      <c r="BB277" s="12"/>
      <c r="BC277" s="12"/>
      <c r="BD277" s="12"/>
    </row>
    <row r="278" spans="3:56" ht="12" x14ac:dyDescent="0.15">
      <c r="C278" s="11"/>
      <c r="D278" s="88"/>
      <c r="E278" s="11"/>
      <c r="F278" s="88"/>
      <c r="G278" s="11"/>
      <c r="H278" s="88"/>
      <c r="I278" s="11"/>
      <c r="J278" s="11"/>
      <c r="K278" s="11"/>
      <c r="L278" s="11"/>
      <c r="AT278" s="12"/>
      <c r="AU278" s="12"/>
      <c r="AV278" s="12"/>
      <c r="AW278" s="12"/>
      <c r="AX278" s="12"/>
      <c r="AZ278" s="12"/>
      <c r="BA278" s="12"/>
      <c r="BB278" s="12"/>
      <c r="BC278" s="12"/>
      <c r="BD278" s="12"/>
    </row>
    <row r="279" spans="3:56" ht="12" x14ac:dyDescent="0.15">
      <c r="C279" s="11"/>
      <c r="D279" s="88"/>
      <c r="E279" s="11"/>
      <c r="F279" s="88"/>
      <c r="G279" s="11"/>
      <c r="H279" s="88"/>
      <c r="I279" s="11"/>
      <c r="J279" s="11"/>
      <c r="K279" s="11"/>
      <c r="L279" s="11"/>
      <c r="AT279" s="12"/>
      <c r="AU279" s="12"/>
      <c r="AV279" s="12"/>
      <c r="AW279" s="12"/>
      <c r="AX279" s="12"/>
      <c r="AZ279" s="12"/>
      <c r="BA279" s="12"/>
      <c r="BB279" s="12"/>
      <c r="BC279" s="12"/>
      <c r="BD279" s="12"/>
    </row>
    <row r="280" spans="3:56" ht="12" x14ac:dyDescent="0.15">
      <c r="C280" s="11"/>
      <c r="D280" s="88"/>
      <c r="E280" s="11"/>
      <c r="F280" s="88"/>
      <c r="G280" s="11"/>
      <c r="H280" s="88"/>
      <c r="I280" s="11"/>
      <c r="J280" s="11"/>
      <c r="K280" s="11"/>
      <c r="L280" s="11"/>
      <c r="AT280" s="12"/>
      <c r="AU280" s="12"/>
      <c r="AV280" s="12"/>
      <c r="AW280" s="12"/>
      <c r="AX280" s="12"/>
      <c r="AZ280" s="12"/>
      <c r="BA280" s="12"/>
      <c r="BB280" s="12"/>
      <c r="BC280" s="12"/>
      <c r="BD280" s="12"/>
    </row>
    <row r="281" spans="3:56" ht="12" x14ac:dyDescent="0.15">
      <c r="C281" s="11"/>
      <c r="D281" s="88"/>
      <c r="E281" s="11"/>
      <c r="F281" s="88"/>
      <c r="G281" s="11"/>
      <c r="H281" s="88"/>
      <c r="I281" s="11"/>
      <c r="J281" s="11"/>
      <c r="K281" s="11"/>
      <c r="L281" s="11"/>
      <c r="AT281" s="12"/>
      <c r="AU281" s="12"/>
      <c r="AV281" s="12"/>
      <c r="AW281" s="12"/>
      <c r="AX281" s="12"/>
      <c r="AZ281" s="12"/>
      <c r="BA281" s="12"/>
      <c r="BB281" s="12"/>
      <c r="BC281" s="12"/>
      <c r="BD281" s="12"/>
    </row>
    <row r="282" spans="3:56" ht="12" x14ac:dyDescent="0.15">
      <c r="C282" s="11"/>
      <c r="D282" s="88"/>
      <c r="E282" s="11"/>
      <c r="F282" s="88"/>
      <c r="G282" s="11"/>
      <c r="H282" s="88"/>
      <c r="I282" s="11"/>
      <c r="J282" s="11"/>
      <c r="K282" s="11"/>
      <c r="L282" s="11"/>
      <c r="AT282" s="12"/>
      <c r="AU282" s="12"/>
      <c r="AV282" s="12"/>
      <c r="AW282" s="12"/>
      <c r="AX282" s="12"/>
      <c r="AZ282" s="12"/>
      <c r="BA282" s="12"/>
      <c r="BB282" s="12"/>
      <c r="BC282" s="12"/>
      <c r="BD282" s="12"/>
    </row>
    <row r="283" spans="3:56" ht="12" x14ac:dyDescent="0.15">
      <c r="C283" s="11"/>
      <c r="D283" s="88"/>
      <c r="E283" s="11"/>
      <c r="F283" s="88"/>
      <c r="G283" s="11"/>
      <c r="H283" s="88"/>
      <c r="I283" s="11"/>
      <c r="J283" s="11"/>
      <c r="K283" s="11"/>
      <c r="L283" s="11"/>
      <c r="AT283" s="12"/>
      <c r="AU283" s="12"/>
      <c r="AV283" s="12"/>
      <c r="AW283" s="12"/>
      <c r="AX283" s="12"/>
      <c r="AZ283" s="12"/>
      <c r="BA283" s="12"/>
      <c r="BB283" s="12"/>
      <c r="BC283" s="12"/>
      <c r="BD283" s="12"/>
    </row>
    <row r="284" spans="3:56" ht="12" x14ac:dyDescent="0.15">
      <c r="C284" s="11"/>
      <c r="D284" s="88"/>
      <c r="E284" s="11"/>
      <c r="F284" s="88"/>
      <c r="G284" s="11"/>
      <c r="H284" s="88"/>
      <c r="I284" s="11"/>
      <c r="J284" s="11"/>
      <c r="K284" s="11"/>
      <c r="L284" s="11"/>
      <c r="AT284" s="12"/>
      <c r="AU284" s="12"/>
      <c r="AV284" s="12"/>
      <c r="AW284" s="12"/>
      <c r="AX284" s="12"/>
      <c r="AZ284" s="12"/>
      <c r="BA284" s="12"/>
      <c r="BB284" s="12"/>
      <c r="BC284" s="12"/>
      <c r="BD284" s="12"/>
    </row>
    <row r="285" spans="3:56" ht="12" x14ac:dyDescent="0.15">
      <c r="C285" s="11"/>
      <c r="D285" s="88"/>
      <c r="E285" s="11"/>
      <c r="F285" s="88"/>
      <c r="G285" s="11"/>
      <c r="H285" s="88"/>
      <c r="I285" s="11"/>
      <c r="J285" s="11"/>
      <c r="K285" s="11"/>
      <c r="L285" s="11"/>
      <c r="AT285" s="12"/>
      <c r="AU285" s="12"/>
      <c r="AV285" s="12"/>
      <c r="AW285" s="12"/>
      <c r="AX285" s="12"/>
      <c r="AZ285" s="12"/>
      <c r="BA285" s="12"/>
      <c r="BB285" s="12"/>
      <c r="BC285" s="12"/>
      <c r="BD285" s="12"/>
    </row>
    <row r="286" spans="3:56" ht="12" x14ac:dyDescent="0.15">
      <c r="C286" s="11"/>
      <c r="D286" s="88"/>
      <c r="E286" s="11"/>
      <c r="F286" s="88"/>
      <c r="G286" s="11"/>
      <c r="H286" s="88"/>
      <c r="I286" s="11"/>
      <c r="J286" s="11"/>
      <c r="K286" s="11"/>
      <c r="L286" s="11"/>
      <c r="AT286" s="12"/>
      <c r="AU286" s="12"/>
      <c r="AV286" s="12"/>
      <c r="AW286" s="12"/>
      <c r="AX286" s="12"/>
      <c r="AZ286" s="12"/>
      <c r="BA286" s="12"/>
      <c r="BB286" s="12"/>
      <c r="BC286" s="12"/>
      <c r="BD286" s="12"/>
    </row>
    <row r="287" spans="3:56" ht="12" x14ac:dyDescent="0.15">
      <c r="C287" s="11"/>
      <c r="D287" s="88"/>
      <c r="E287" s="11"/>
      <c r="F287" s="88"/>
      <c r="G287" s="11"/>
      <c r="H287" s="88"/>
      <c r="I287" s="11"/>
      <c r="J287" s="11"/>
      <c r="K287" s="11"/>
      <c r="L287" s="11"/>
      <c r="AT287" s="12"/>
      <c r="AU287" s="12"/>
      <c r="AV287" s="12"/>
      <c r="AW287" s="12"/>
      <c r="AX287" s="12"/>
      <c r="AZ287" s="12"/>
      <c r="BA287" s="12"/>
      <c r="BB287" s="12"/>
      <c r="BC287" s="12"/>
      <c r="BD287" s="12"/>
    </row>
    <row r="288" spans="3:56" ht="12" x14ac:dyDescent="0.15">
      <c r="C288" s="11"/>
      <c r="D288" s="88"/>
      <c r="E288" s="11"/>
      <c r="F288" s="88"/>
      <c r="G288" s="11"/>
      <c r="H288" s="88"/>
      <c r="I288" s="11"/>
      <c r="J288" s="11"/>
      <c r="K288" s="11"/>
      <c r="L288" s="11"/>
      <c r="AT288" s="12"/>
      <c r="AU288" s="12"/>
      <c r="AV288" s="12"/>
      <c r="AW288" s="12"/>
      <c r="AX288" s="12"/>
      <c r="AZ288" s="12"/>
      <c r="BA288" s="12"/>
      <c r="BB288" s="12"/>
      <c r="BC288" s="12"/>
      <c r="BD288" s="12"/>
    </row>
    <row r="289" spans="3:56" ht="12" x14ac:dyDescent="0.15">
      <c r="C289" s="11"/>
      <c r="D289" s="88"/>
      <c r="E289" s="11"/>
      <c r="F289" s="88"/>
      <c r="G289" s="11"/>
      <c r="H289" s="88"/>
      <c r="I289" s="11"/>
      <c r="J289" s="11"/>
      <c r="K289" s="11"/>
      <c r="L289" s="11"/>
      <c r="AT289" s="12"/>
      <c r="AU289" s="12"/>
      <c r="AV289" s="12"/>
      <c r="AW289" s="12"/>
      <c r="AX289" s="12"/>
      <c r="AZ289" s="12"/>
      <c r="BA289" s="12"/>
      <c r="BB289" s="12"/>
      <c r="BC289" s="12"/>
      <c r="BD289" s="12"/>
    </row>
    <row r="290" spans="3:56" ht="12" x14ac:dyDescent="0.15">
      <c r="C290" s="11"/>
      <c r="D290" s="88"/>
      <c r="E290" s="11"/>
      <c r="F290" s="88"/>
      <c r="G290" s="11"/>
      <c r="H290" s="88"/>
      <c r="I290" s="11"/>
      <c r="J290" s="11"/>
      <c r="K290" s="11"/>
      <c r="L290" s="11"/>
      <c r="AT290" s="12"/>
      <c r="AU290" s="12"/>
      <c r="AV290" s="12"/>
      <c r="AW290" s="12"/>
      <c r="AX290" s="12"/>
      <c r="AZ290" s="12"/>
      <c r="BA290" s="12"/>
      <c r="BB290" s="12"/>
      <c r="BC290" s="12"/>
      <c r="BD290" s="12"/>
    </row>
    <row r="291" spans="3:56" ht="12" x14ac:dyDescent="0.15">
      <c r="C291" s="11"/>
      <c r="D291" s="88"/>
      <c r="E291" s="11"/>
      <c r="F291" s="88"/>
      <c r="G291" s="11"/>
      <c r="H291" s="88"/>
      <c r="I291" s="11"/>
      <c r="J291" s="11"/>
      <c r="K291" s="11"/>
      <c r="L291" s="11"/>
      <c r="AT291" s="12"/>
      <c r="AU291" s="12"/>
      <c r="AV291" s="12"/>
      <c r="AW291" s="12"/>
      <c r="AX291" s="12"/>
      <c r="AZ291" s="12"/>
      <c r="BA291" s="12"/>
      <c r="BB291" s="12"/>
      <c r="BC291" s="12"/>
      <c r="BD291" s="12"/>
    </row>
    <row r="292" spans="3:56" ht="12" x14ac:dyDescent="0.15">
      <c r="C292" s="11"/>
      <c r="D292" s="88"/>
      <c r="E292" s="11"/>
      <c r="F292" s="88"/>
      <c r="G292" s="11"/>
      <c r="H292" s="88"/>
      <c r="I292" s="11"/>
      <c r="J292" s="11"/>
      <c r="K292" s="11"/>
      <c r="L292" s="11"/>
      <c r="AT292" s="12"/>
      <c r="AU292" s="12"/>
      <c r="AV292" s="12"/>
      <c r="AW292" s="12"/>
      <c r="AX292" s="12"/>
      <c r="AZ292" s="12"/>
      <c r="BA292" s="12"/>
      <c r="BB292" s="12"/>
      <c r="BC292" s="12"/>
      <c r="BD292" s="12"/>
    </row>
    <row r="293" spans="3:56" ht="12" x14ac:dyDescent="0.15">
      <c r="C293" s="11"/>
      <c r="D293" s="88"/>
      <c r="E293" s="11"/>
      <c r="F293" s="88"/>
      <c r="G293" s="11"/>
      <c r="H293" s="88"/>
      <c r="I293" s="11"/>
      <c r="J293" s="11"/>
      <c r="K293" s="11"/>
      <c r="L293" s="11"/>
      <c r="AT293" s="12"/>
      <c r="AU293" s="12"/>
      <c r="AV293" s="12"/>
      <c r="AW293" s="12"/>
      <c r="AX293" s="12"/>
      <c r="AZ293" s="12"/>
      <c r="BA293" s="12"/>
      <c r="BB293" s="12"/>
      <c r="BC293" s="12"/>
      <c r="BD293" s="12"/>
    </row>
    <row r="294" spans="3:56" ht="12" x14ac:dyDescent="0.15">
      <c r="C294" s="11"/>
      <c r="D294" s="88"/>
      <c r="E294" s="11"/>
      <c r="F294" s="88"/>
      <c r="G294" s="11"/>
      <c r="H294" s="88"/>
      <c r="I294" s="11"/>
      <c r="J294" s="11"/>
      <c r="K294" s="11"/>
      <c r="L294" s="11"/>
      <c r="AT294" s="12"/>
      <c r="AU294" s="12"/>
      <c r="AV294" s="12"/>
      <c r="AW294" s="12"/>
      <c r="AX294" s="12"/>
      <c r="AZ294" s="12"/>
      <c r="BA294" s="12"/>
      <c r="BB294" s="12"/>
      <c r="BC294" s="12"/>
      <c r="BD294" s="12"/>
    </row>
    <row r="295" spans="3:56" ht="12" x14ac:dyDescent="0.15">
      <c r="C295" s="11"/>
      <c r="D295" s="88"/>
      <c r="E295" s="11"/>
      <c r="F295" s="88"/>
      <c r="G295" s="11"/>
      <c r="H295" s="88"/>
      <c r="I295" s="11"/>
      <c r="J295" s="11"/>
      <c r="K295" s="11"/>
      <c r="L295" s="11"/>
      <c r="AT295" s="12"/>
      <c r="AU295" s="12"/>
      <c r="AV295" s="12"/>
      <c r="AW295" s="12"/>
      <c r="AX295" s="12"/>
      <c r="AZ295" s="12"/>
      <c r="BA295" s="12"/>
      <c r="BB295" s="12"/>
      <c r="BC295" s="12"/>
      <c r="BD295" s="12"/>
    </row>
    <row r="296" spans="3:56" ht="12" x14ac:dyDescent="0.15">
      <c r="C296" s="11"/>
      <c r="D296" s="88"/>
      <c r="E296" s="11"/>
      <c r="F296" s="88"/>
      <c r="G296" s="11"/>
      <c r="H296" s="88"/>
      <c r="I296" s="11"/>
      <c r="J296" s="11"/>
      <c r="K296" s="11"/>
      <c r="L296" s="11"/>
      <c r="AT296" s="12"/>
      <c r="AU296" s="12"/>
      <c r="AV296" s="12"/>
      <c r="AW296" s="12"/>
      <c r="AX296" s="12"/>
      <c r="AZ296" s="12"/>
      <c r="BA296" s="12"/>
      <c r="BB296" s="12"/>
      <c r="BC296" s="12"/>
      <c r="BD296" s="12"/>
    </row>
    <row r="297" spans="3:56" ht="12" x14ac:dyDescent="0.15">
      <c r="C297" s="11"/>
      <c r="D297" s="88"/>
      <c r="E297" s="11"/>
      <c r="F297" s="88"/>
      <c r="G297" s="11"/>
      <c r="H297" s="88"/>
      <c r="I297" s="11"/>
      <c r="J297" s="11"/>
      <c r="K297" s="11"/>
      <c r="L297" s="11"/>
      <c r="AT297" s="12"/>
      <c r="AU297" s="12"/>
      <c r="AV297" s="12"/>
      <c r="AW297" s="12"/>
      <c r="AX297" s="12"/>
      <c r="AZ297" s="12"/>
      <c r="BA297" s="12"/>
      <c r="BB297" s="12"/>
      <c r="BC297" s="12"/>
      <c r="BD297" s="12"/>
    </row>
    <row r="298" spans="3:56" ht="12" x14ac:dyDescent="0.15">
      <c r="C298" s="11"/>
      <c r="D298" s="88"/>
      <c r="E298" s="11"/>
      <c r="F298" s="88"/>
      <c r="G298" s="11"/>
      <c r="H298" s="88"/>
      <c r="I298" s="11"/>
      <c r="J298" s="11"/>
      <c r="K298" s="11"/>
      <c r="L298" s="11"/>
      <c r="AT298" s="12"/>
      <c r="AU298" s="12"/>
      <c r="AV298" s="12"/>
      <c r="AW298" s="12"/>
      <c r="AX298" s="12"/>
      <c r="AZ298" s="12"/>
      <c r="BA298" s="12"/>
      <c r="BB298" s="12"/>
      <c r="BC298" s="12"/>
      <c r="BD298" s="12"/>
    </row>
    <row r="299" spans="3:56" ht="12" x14ac:dyDescent="0.15">
      <c r="C299" s="11"/>
      <c r="D299" s="88"/>
      <c r="E299" s="11"/>
      <c r="F299" s="88"/>
      <c r="G299" s="11"/>
      <c r="H299" s="88"/>
      <c r="I299" s="11"/>
      <c r="J299" s="11"/>
      <c r="K299" s="11"/>
      <c r="L299" s="11"/>
      <c r="AT299" s="12"/>
      <c r="AU299" s="12"/>
      <c r="AV299" s="12"/>
      <c r="AW299" s="12"/>
      <c r="AX299" s="12"/>
      <c r="AZ299" s="12"/>
      <c r="BA299" s="12"/>
      <c r="BB299" s="12"/>
      <c r="BC299" s="12"/>
      <c r="BD299" s="12"/>
    </row>
    <row r="300" spans="3:56" ht="12" x14ac:dyDescent="0.15">
      <c r="C300" s="11"/>
      <c r="D300" s="88"/>
      <c r="E300" s="11"/>
      <c r="F300" s="88"/>
      <c r="G300" s="11"/>
      <c r="H300" s="88"/>
      <c r="I300" s="11"/>
      <c r="J300" s="11"/>
      <c r="K300" s="11"/>
      <c r="L300" s="11"/>
      <c r="AT300" s="12"/>
      <c r="AU300" s="12"/>
      <c r="AV300" s="12"/>
      <c r="AW300" s="12"/>
      <c r="AX300" s="12"/>
      <c r="AZ300" s="12"/>
      <c r="BA300" s="12"/>
      <c r="BB300" s="12"/>
      <c r="BC300" s="12"/>
      <c r="BD300" s="12"/>
    </row>
    <row r="301" spans="3:56" ht="12" x14ac:dyDescent="0.15">
      <c r="C301" s="11"/>
      <c r="D301" s="88"/>
      <c r="E301" s="11"/>
      <c r="F301" s="88"/>
      <c r="G301" s="11"/>
      <c r="H301" s="88"/>
      <c r="I301" s="11"/>
      <c r="J301" s="11"/>
      <c r="K301" s="11"/>
      <c r="L301" s="11"/>
      <c r="AT301" s="12"/>
      <c r="AU301" s="12"/>
      <c r="AV301" s="12"/>
      <c r="AW301" s="12"/>
      <c r="AX301" s="12"/>
      <c r="AZ301" s="12"/>
      <c r="BA301" s="12"/>
      <c r="BB301" s="12"/>
      <c r="BC301" s="12"/>
      <c r="BD301" s="12"/>
    </row>
    <row r="302" spans="3:56" ht="12" x14ac:dyDescent="0.15">
      <c r="C302" s="11"/>
      <c r="D302" s="88"/>
      <c r="E302" s="11"/>
      <c r="F302" s="88"/>
      <c r="G302" s="11"/>
      <c r="H302" s="88"/>
      <c r="I302" s="11"/>
      <c r="J302" s="11"/>
      <c r="K302" s="11"/>
      <c r="L302" s="11"/>
      <c r="AT302" s="12"/>
      <c r="AU302" s="12"/>
      <c r="AV302" s="12"/>
      <c r="AW302" s="12"/>
      <c r="AX302" s="12"/>
      <c r="AZ302" s="12"/>
      <c r="BA302" s="12"/>
      <c r="BB302" s="12"/>
      <c r="BC302" s="12"/>
      <c r="BD302" s="12"/>
    </row>
    <row r="303" spans="3:56" ht="12" x14ac:dyDescent="0.15">
      <c r="C303" s="11"/>
      <c r="D303" s="88"/>
      <c r="E303" s="11"/>
      <c r="F303" s="88"/>
      <c r="G303" s="11"/>
      <c r="H303" s="88"/>
      <c r="I303" s="11"/>
      <c r="J303" s="11"/>
      <c r="K303" s="11"/>
      <c r="L303" s="11"/>
      <c r="AT303" s="12"/>
      <c r="AU303" s="12"/>
      <c r="AV303" s="12"/>
      <c r="AW303" s="12"/>
      <c r="AX303" s="12"/>
      <c r="AZ303" s="12"/>
      <c r="BA303" s="12"/>
      <c r="BB303" s="12"/>
      <c r="BC303" s="12"/>
      <c r="BD303" s="12"/>
    </row>
    <row r="304" spans="3:56" ht="12" x14ac:dyDescent="0.15">
      <c r="C304" s="11"/>
      <c r="D304" s="88"/>
      <c r="E304" s="11"/>
      <c r="F304" s="88"/>
      <c r="G304" s="11"/>
      <c r="H304" s="88"/>
      <c r="I304" s="11"/>
      <c r="J304" s="11"/>
      <c r="K304" s="11"/>
      <c r="L304" s="11"/>
      <c r="AT304" s="12"/>
      <c r="AU304" s="12"/>
      <c r="AV304" s="12"/>
      <c r="AW304" s="12"/>
      <c r="AX304" s="12"/>
      <c r="AZ304" s="12"/>
      <c r="BA304" s="12"/>
      <c r="BB304" s="12"/>
      <c r="BC304" s="12"/>
      <c r="BD304" s="12"/>
    </row>
    <row r="305" spans="3:56" ht="12" x14ac:dyDescent="0.15">
      <c r="C305" s="11"/>
      <c r="D305" s="88"/>
      <c r="E305" s="11"/>
      <c r="F305" s="88"/>
      <c r="G305" s="11"/>
      <c r="H305" s="88"/>
      <c r="I305" s="11"/>
      <c r="J305" s="11"/>
      <c r="K305" s="11"/>
      <c r="L305" s="11"/>
      <c r="AT305" s="12"/>
      <c r="AU305" s="12"/>
      <c r="AV305" s="12"/>
      <c r="AW305" s="12"/>
      <c r="AX305" s="12"/>
      <c r="AZ305" s="12"/>
      <c r="BA305" s="12"/>
      <c r="BB305" s="12"/>
      <c r="BC305" s="12"/>
      <c r="BD305" s="12"/>
    </row>
    <row r="306" spans="3:56" ht="12" x14ac:dyDescent="0.15">
      <c r="C306" s="11"/>
      <c r="D306" s="88"/>
      <c r="E306" s="11"/>
      <c r="F306" s="88"/>
      <c r="G306" s="11"/>
      <c r="H306" s="88"/>
      <c r="I306" s="11"/>
      <c r="J306" s="11"/>
      <c r="K306" s="11"/>
      <c r="L306" s="11"/>
      <c r="AT306" s="12"/>
      <c r="AU306" s="12"/>
      <c r="AV306" s="12"/>
      <c r="AW306" s="12"/>
      <c r="AX306" s="12"/>
      <c r="AZ306" s="12"/>
      <c r="BA306" s="12"/>
      <c r="BB306" s="12"/>
      <c r="BC306" s="12"/>
      <c r="BD306" s="12"/>
    </row>
    <row r="307" spans="3:56" ht="12" x14ac:dyDescent="0.15">
      <c r="C307" s="11"/>
      <c r="D307" s="88"/>
      <c r="E307" s="11"/>
      <c r="F307" s="88"/>
      <c r="G307" s="11"/>
      <c r="H307" s="88"/>
      <c r="I307" s="11"/>
      <c r="J307" s="11"/>
      <c r="K307" s="11"/>
      <c r="L307" s="11"/>
      <c r="AT307" s="12"/>
      <c r="AU307" s="12"/>
      <c r="AV307" s="12"/>
      <c r="AW307" s="12"/>
      <c r="AX307" s="12"/>
      <c r="AZ307" s="12"/>
      <c r="BA307" s="12"/>
      <c r="BB307" s="12"/>
      <c r="BC307" s="12"/>
      <c r="BD307" s="12"/>
    </row>
    <row r="308" spans="3:56" ht="12" x14ac:dyDescent="0.15">
      <c r="C308" s="11"/>
      <c r="D308" s="88"/>
      <c r="E308" s="11"/>
      <c r="F308" s="88"/>
      <c r="G308" s="11"/>
      <c r="H308" s="88"/>
      <c r="I308" s="11"/>
      <c r="J308" s="11"/>
      <c r="K308" s="11"/>
      <c r="L308" s="11"/>
      <c r="AT308" s="12"/>
      <c r="AU308" s="12"/>
      <c r="AV308" s="12"/>
      <c r="AW308" s="12"/>
      <c r="AX308" s="12"/>
      <c r="AZ308" s="12"/>
      <c r="BA308" s="12"/>
      <c r="BB308" s="12"/>
      <c r="BC308" s="12"/>
      <c r="BD308" s="12"/>
    </row>
    <row r="309" spans="3:56" ht="12" x14ac:dyDescent="0.15">
      <c r="C309" s="11"/>
      <c r="D309" s="88"/>
      <c r="E309" s="11"/>
      <c r="F309" s="88"/>
      <c r="G309" s="11"/>
      <c r="H309" s="88"/>
      <c r="I309" s="11"/>
      <c r="J309" s="11"/>
      <c r="K309" s="11"/>
      <c r="L309" s="11"/>
      <c r="AT309" s="12"/>
      <c r="AU309" s="12"/>
      <c r="AV309" s="12"/>
      <c r="AW309" s="12"/>
      <c r="AX309" s="12"/>
      <c r="AZ309" s="12"/>
      <c r="BA309" s="12"/>
      <c r="BB309" s="12"/>
      <c r="BC309" s="12"/>
      <c r="BD309" s="12"/>
    </row>
    <row r="310" spans="3:56" ht="12" x14ac:dyDescent="0.15">
      <c r="C310" s="11"/>
      <c r="D310" s="88"/>
      <c r="E310" s="11"/>
      <c r="F310" s="88"/>
      <c r="G310" s="11"/>
      <c r="H310" s="88"/>
      <c r="I310" s="11"/>
      <c r="J310" s="11"/>
      <c r="K310" s="11"/>
      <c r="L310" s="11"/>
      <c r="AT310" s="12"/>
      <c r="AU310" s="12"/>
      <c r="AV310" s="12"/>
      <c r="AW310" s="12"/>
      <c r="AX310" s="12"/>
      <c r="AZ310" s="12"/>
      <c r="BA310" s="12"/>
      <c r="BB310" s="12"/>
      <c r="BC310" s="12"/>
      <c r="BD310" s="12"/>
    </row>
    <row r="311" spans="3:56" ht="12" x14ac:dyDescent="0.15">
      <c r="C311" s="11"/>
      <c r="D311" s="88"/>
      <c r="E311" s="11"/>
      <c r="F311" s="88"/>
      <c r="G311" s="11"/>
      <c r="H311" s="88"/>
      <c r="I311" s="11"/>
      <c r="J311" s="11"/>
      <c r="K311" s="11"/>
      <c r="L311" s="11"/>
      <c r="AT311" s="12"/>
      <c r="AU311" s="12"/>
      <c r="AV311" s="12"/>
      <c r="AW311" s="12"/>
      <c r="AX311" s="12"/>
      <c r="AZ311" s="12"/>
      <c r="BA311" s="12"/>
      <c r="BB311" s="12"/>
      <c r="BC311" s="12"/>
      <c r="BD311" s="12"/>
    </row>
    <row r="312" spans="3:56" ht="12" x14ac:dyDescent="0.15">
      <c r="C312" s="11"/>
      <c r="D312" s="88"/>
      <c r="E312" s="11"/>
      <c r="F312" s="88"/>
      <c r="G312" s="11"/>
      <c r="H312" s="88"/>
      <c r="I312" s="11"/>
      <c r="J312" s="11"/>
      <c r="K312" s="11"/>
      <c r="L312" s="11"/>
      <c r="AT312" s="12"/>
      <c r="AU312" s="12"/>
      <c r="AV312" s="12"/>
      <c r="AW312" s="12"/>
      <c r="AX312" s="12"/>
      <c r="AZ312" s="12"/>
      <c r="BA312" s="12"/>
      <c r="BB312" s="12"/>
      <c r="BC312" s="12"/>
      <c r="BD312" s="12"/>
    </row>
    <row r="313" spans="3:56" ht="12" x14ac:dyDescent="0.15">
      <c r="C313" s="11"/>
      <c r="D313" s="88"/>
      <c r="E313" s="11"/>
      <c r="F313" s="88"/>
      <c r="G313" s="11"/>
      <c r="H313" s="88"/>
      <c r="I313" s="11"/>
      <c r="J313" s="11"/>
      <c r="K313" s="11"/>
      <c r="L313" s="11"/>
      <c r="AT313" s="12"/>
      <c r="AU313" s="12"/>
      <c r="AV313" s="12"/>
      <c r="AW313" s="12"/>
      <c r="AX313" s="12"/>
      <c r="AZ313" s="12"/>
      <c r="BA313" s="12"/>
      <c r="BB313" s="12"/>
      <c r="BC313" s="12"/>
      <c r="BD313" s="12"/>
    </row>
    <row r="314" spans="3:56" ht="12" x14ac:dyDescent="0.15">
      <c r="C314" s="11"/>
      <c r="D314" s="88"/>
      <c r="E314" s="11"/>
      <c r="F314" s="88"/>
      <c r="G314" s="11"/>
      <c r="H314" s="88"/>
      <c r="I314" s="11"/>
      <c r="J314" s="11"/>
      <c r="K314" s="11"/>
      <c r="L314" s="11"/>
      <c r="AT314" s="12"/>
      <c r="AU314" s="12"/>
      <c r="AV314" s="12"/>
      <c r="AW314" s="12"/>
      <c r="AX314" s="12"/>
      <c r="AZ314" s="12"/>
      <c r="BA314" s="12"/>
      <c r="BB314" s="12"/>
      <c r="BC314" s="12"/>
      <c r="BD314" s="12"/>
    </row>
    <row r="315" spans="3:56" ht="12" x14ac:dyDescent="0.15">
      <c r="C315" s="11"/>
      <c r="D315" s="88"/>
      <c r="E315" s="11"/>
      <c r="F315" s="88"/>
      <c r="G315" s="11"/>
      <c r="H315" s="88"/>
      <c r="I315" s="11"/>
      <c r="J315" s="11"/>
      <c r="K315" s="11"/>
      <c r="L315" s="11"/>
      <c r="AT315" s="12"/>
      <c r="AU315" s="12"/>
      <c r="AV315" s="12"/>
      <c r="AW315" s="12"/>
      <c r="AX315" s="12"/>
      <c r="AZ315" s="12"/>
      <c r="BA315" s="12"/>
      <c r="BB315" s="12"/>
      <c r="BC315" s="12"/>
      <c r="BD315" s="12"/>
    </row>
    <row r="316" spans="3:56" ht="12" x14ac:dyDescent="0.15">
      <c r="C316" s="11"/>
      <c r="D316" s="88"/>
      <c r="E316" s="11"/>
      <c r="F316" s="88"/>
      <c r="G316" s="11"/>
      <c r="H316" s="88"/>
      <c r="I316" s="11"/>
      <c r="J316" s="11"/>
      <c r="K316" s="11"/>
      <c r="L316" s="11"/>
      <c r="AT316" s="12"/>
      <c r="AU316" s="12"/>
      <c r="AV316" s="12"/>
      <c r="AW316" s="12"/>
      <c r="AX316" s="12"/>
      <c r="AZ316" s="12"/>
      <c r="BA316" s="12"/>
      <c r="BB316" s="12"/>
      <c r="BC316" s="12"/>
      <c r="BD316" s="12"/>
    </row>
    <row r="317" spans="3:56" ht="12" x14ac:dyDescent="0.15">
      <c r="C317" s="11"/>
      <c r="D317" s="88"/>
      <c r="E317" s="11"/>
      <c r="F317" s="88"/>
      <c r="G317" s="11"/>
      <c r="H317" s="88"/>
      <c r="I317" s="11"/>
      <c r="J317" s="11"/>
      <c r="K317" s="11"/>
      <c r="L317" s="11"/>
      <c r="AT317" s="12"/>
      <c r="AU317" s="12"/>
      <c r="AV317" s="12"/>
      <c r="AW317" s="12"/>
      <c r="AX317" s="12"/>
      <c r="AZ317" s="12"/>
      <c r="BA317" s="12"/>
      <c r="BB317" s="12"/>
      <c r="BC317" s="12"/>
      <c r="BD317" s="12"/>
    </row>
    <row r="318" spans="3:56" ht="12" x14ac:dyDescent="0.15">
      <c r="C318" s="11"/>
      <c r="D318" s="88"/>
      <c r="E318" s="11"/>
      <c r="F318" s="88"/>
      <c r="G318" s="11"/>
      <c r="H318" s="88"/>
      <c r="I318" s="11"/>
      <c r="J318" s="11"/>
      <c r="K318" s="11"/>
      <c r="L318" s="11"/>
      <c r="AT318" s="12"/>
      <c r="AU318" s="12"/>
      <c r="AV318" s="12"/>
      <c r="AW318" s="12"/>
      <c r="AX318" s="12"/>
      <c r="AZ318" s="12"/>
      <c r="BA318" s="12"/>
      <c r="BB318" s="12"/>
      <c r="BC318" s="12"/>
      <c r="BD318" s="12"/>
    </row>
    <row r="319" spans="3:56" ht="12" x14ac:dyDescent="0.15">
      <c r="C319" s="11"/>
      <c r="D319" s="88"/>
      <c r="E319" s="11"/>
      <c r="F319" s="88"/>
      <c r="G319" s="11"/>
      <c r="H319" s="88"/>
      <c r="I319" s="11"/>
      <c r="J319" s="11"/>
      <c r="K319" s="11"/>
      <c r="L319" s="11"/>
      <c r="AT319" s="12"/>
      <c r="AU319" s="12"/>
      <c r="AV319" s="12"/>
      <c r="AW319" s="12"/>
      <c r="AX319" s="12"/>
      <c r="AZ319" s="12"/>
      <c r="BA319" s="12"/>
      <c r="BB319" s="12"/>
      <c r="BC319" s="12"/>
      <c r="BD319" s="12"/>
    </row>
    <row r="320" spans="3:56" ht="12" x14ac:dyDescent="0.15">
      <c r="C320" s="11"/>
      <c r="D320" s="88"/>
      <c r="E320" s="11"/>
      <c r="F320" s="88"/>
      <c r="G320" s="11"/>
      <c r="H320" s="88"/>
      <c r="I320" s="11"/>
      <c r="J320" s="11"/>
      <c r="K320" s="11"/>
      <c r="L320" s="11"/>
      <c r="AT320" s="12"/>
      <c r="AU320" s="12"/>
      <c r="AV320" s="12"/>
      <c r="AW320" s="12"/>
      <c r="AX320" s="12"/>
      <c r="AZ320" s="12"/>
      <c r="BA320" s="12"/>
      <c r="BB320" s="12"/>
      <c r="BC320" s="12"/>
      <c r="BD320" s="12"/>
    </row>
    <row r="321" spans="3:56" ht="12" x14ac:dyDescent="0.15">
      <c r="C321" s="11"/>
      <c r="D321" s="88"/>
      <c r="E321" s="11"/>
      <c r="F321" s="88"/>
      <c r="G321" s="11"/>
      <c r="H321" s="88"/>
      <c r="I321" s="11"/>
      <c r="J321" s="11"/>
      <c r="K321" s="11"/>
      <c r="L321" s="11"/>
      <c r="AT321" s="12"/>
      <c r="AU321" s="12"/>
      <c r="AV321" s="12"/>
      <c r="AW321" s="12"/>
      <c r="AX321" s="12"/>
      <c r="AZ321" s="12"/>
      <c r="BA321" s="12"/>
      <c r="BB321" s="12"/>
      <c r="BC321" s="12"/>
      <c r="BD321" s="12"/>
    </row>
    <row r="322" spans="3:56" ht="12" x14ac:dyDescent="0.15">
      <c r="C322" s="11"/>
      <c r="D322" s="88"/>
      <c r="E322" s="11"/>
      <c r="F322" s="88"/>
      <c r="G322" s="11"/>
      <c r="H322" s="88"/>
      <c r="I322" s="11"/>
      <c r="J322" s="11"/>
      <c r="K322" s="11"/>
      <c r="L322" s="11"/>
      <c r="AT322" s="12"/>
      <c r="AU322" s="12"/>
      <c r="AV322" s="12"/>
      <c r="AW322" s="12"/>
      <c r="AX322" s="12"/>
      <c r="AZ322" s="12"/>
      <c r="BA322" s="12"/>
      <c r="BB322" s="12"/>
      <c r="BC322" s="12"/>
      <c r="BD322" s="12"/>
    </row>
    <row r="323" spans="3:56" ht="12" x14ac:dyDescent="0.15">
      <c r="C323" s="11"/>
      <c r="D323" s="88"/>
      <c r="E323" s="11"/>
      <c r="F323" s="88"/>
      <c r="G323" s="11"/>
      <c r="H323" s="88"/>
      <c r="I323" s="11"/>
      <c r="J323" s="11"/>
      <c r="K323" s="11"/>
      <c r="L323" s="11"/>
      <c r="AT323" s="12"/>
      <c r="AU323" s="12"/>
      <c r="AV323" s="12"/>
      <c r="AW323" s="12"/>
      <c r="AX323" s="12"/>
      <c r="AZ323" s="12"/>
      <c r="BA323" s="12"/>
      <c r="BB323" s="12"/>
      <c r="BC323" s="12"/>
      <c r="BD323" s="12"/>
    </row>
    <row r="324" spans="3:56" ht="12" x14ac:dyDescent="0.15">
      <c r="C324" s="11"/>
      <c r="D324" s="88"/>
      <c r="E324" s="11"/>
      <c r="F324" s="88"/>
      <c r="G324" s="11"/>
      <c r="H324" s="88"/>
      <c r="I324" s="11"/>
      <c r="J324" s="11"/>
      <c r="K324" s="11"/>
      <c r="L324" s="11"/>
      <c r="AT324" s="12"/>
      <c r="AU324" s="12"/>
      <c r="AV324" s="12"/>
      <c r="AW324" s="12"/>
      <c r="AX324" s="12"/>
      <c r="AZ324" s="12"/>
      <c r="BA324" s="12"/>
      <c r="BB324" s="12"/>
      <c r="BC324" s="12"/>
      <c r="BD324" s="12"/>
    </row>
    <row r="325" spans="3:56" ht="12" x14ac:dyDescent="0.15">
      <c r="C325" s="11"/>
      <c r="D325" s="88"/>
      <c r="E325" s="11"/>
      <c r="F325" s="88"/>
      <c r="G325" s="11"/>
      <c r="H325" s="88"/>
      <c r="I325" s="11"/>
      <c r="J325" s="11"/>
      <c r="K325" s="11"/>
      <c r="L325" s="11"/>
      <c r="AT325" s="12"/>
      <c r="AU325" s="12"/>
      <c r="AV325" s="12"/>
      <c r="AW325" s="12"/>
      <c r="AX325" s="12"/>
      <c r="AZ325" s="12"/>
      <c r="BA325" s="12"/>
      <c r="BB325" s="12"/>
      <c r="BC325" s="12"/>
      <c r="BD325" s="12"/>
    </row>
    <row r="326" spans="3:56" ht="12" x14ac:dyDescent="0.15">
      <c r="C326" s="11"/>
      <c r="D326" s="88"/>
      <c r="E326" s="11"/>
      <c r="F326" s="88"/>
      <c r="G326" s="11"/>
      <c r="H326" s="88"/>
      <c r="I326" s="11"/>
      <c r="J326" s="11"/>
      <c r="K326" s="11"/>
      <c r="L326" s="11"/>
      <c r="AT326" s="12"/>
      <c r="AU326" s="12"/>
      <c r="AV326" s="12"/>
      <c r="AW326" s="12"/>
      <c r="AX326" s="12"/>
      <c r="AZ326" s="12"/>
      <c r="BA326" s="12"/>
      <c r="BB326" s="12"/>
      <c r="BC326" s="12"/>
      <c r="BD326" s="12"/>
    </row>
    <row r="327" spans="3:56" ht="12" x14ac:dyDescent="0.15">
      <c r="C327" s="11"/>
      <c r="D327" s="88"/>
      <c r="E327" s="11"/>
      <c r="F327" s="88"/>
      <c r="G327" s="11"/>
      <c r="H327" s="88"/>
      <c r="I327" s="11"/>
      <c r="J327" s="11"/>
      <c r="K327" s="11"/>
      <c r="L327" s="11"/>
      <c r="AT327" s="12"/>
      <c r="AU327" s="12"/>
      <c r="AV327" s="12"/>
      <c r="AW327" s="12"/>
      <c r="AX327" s="12"/>
      <c r="AZ327" s="12"/>
      <c r="BA327" s="12"/>
      <c r="BB327" s="12"/>
      <c r="BC327" s="12"/>
      <c r="BD327" s="12"/>
    </row>
    <row r="328" spans="3:56" ht="12" x14ac:dyDescent="0.15">
      <c r="C328" s="11"/>
      <c r="D328" s="88"/>
      <c r="E328" s="11"/>
      <c r="F328" s="88"/>
      <c r="G328" s="11"/>
      <c r="H328" s="88"/>
      <c r="I328" s="11"/>
      <c r="J328" s="11"/>
      <c r="K328" s="11"/>
      <c r="L328" s="11"/>
      <c r="AT328" s="12"/>
      <c r="AU328" s="12"/>
      <c r="AV328" s="12"/>
      <c r="AW328" s="12"/>
      <c r="AX328" s="12"/>
      <c r="AZ328" s="12"/>
      <c r="BA328" s="12"/>
      <c r="BB328" s="12"/>
      <c r="BC328" s="12"/>
      <c r="BD328" s="12"/>
    </row>
    <row r="329" spans="3:56" ht="12" x14ac:dyDescent="0.15">
      <c r="C329" s="11"/>
      <c r="D329" s="88"/>
      <c r="E329" s="11"/>
      <c r="F329" s="88"/>
      <c r="G329" s="11"/>
      <c r="H329" s="88"/>
      <c r="I329" s="11"/>
      <c r="J329" s="11"/>
      <c r="K329" s="11"/>
      <c r="L329" s="11"/>
      <c r="AT329" s="12"/>
      <c r="AU329" s="12"/>
      <c r="AV329" s="12"/>
      <c r="AW329" s="12"/>
      <c r="AX329" s="12"/>
      <c r="AZ329" s="12"/>
      <c r="BA329" s="12"/>
      <c r="BB329" s="12"/>
      <c r="BC329" s="12"/>
      <c r="BD329" s="12"/>
    </row>
    <row r="330" spans="3:56" ht="12" x14ac:dyDescent="0.15">
      <c r="C330" s="11"/>
      <c r="D330" s="88"/>
      <c r="E330" s="11"/>
      <c r="F330" s="88"/>
      <c r="G330" s="11"/>
      <c r="H330" s="88"/>
      <c r="I330" s="11"/>
      <c r="J330" s="11"/>
      <c r="K330" s="11"/>
      <c r="L330" s="11"/>
      <c r="AT330" s="12"/>
      <c r="AU330" s="12"/>
      <c r="AV330" s="12"/>
      <c r="AW330" s="12"/>
      <c r="AX330" s="12"/>
      <c r="AZ330" s="12"/>
      <c r="BA330" s="12"/>
      <c r="BB330" s="12"/>
      <c r="BC330" s="12"/>
      <c r="BD330" s="12"/>
    </row>
    <row r="331" spans="3:56" ht="12" x14ac:dyDescent="0.15">
      <c r="C331" s="11"/>
      <c r="D331" s="88"/>
      <c r="E331" s="11"/>
      <c r="F331" s="88"/>
      <c r="G331" s="11"/>
      <c r="H331" s="88"/>
      <c r="I331" s="11"/>
      <c r="J331" s="11"/>
      <c r="K331" s="11"/>
      <c r="L331" s="11"/>
      <c r="AT331" s="12"/>
      <c r="AU331" s="12"/>
      <c r="AV331" s="12"/>
      <c r="AW331" s="12"/>
      <c r="AX331" s="12"/>
      <c r="AZ331" s="12"/>
      <c r="BA331" s="12"/>
      <c r="BB331" s="12"/>
      <c r="BC331" s="12"/>
      <c r="BD331" s="12"/>
    </row>
    <row r="332" spans="3:56" ht="12" x14ac:dyDescent="0.15">
      <c r="C332" s="11"/>
      <c r="D332" s="88"/>
      <c r="E332" s="11"/>
      <c r="F332" s="88"/>
      <c r="G332" s="11"/>
      <c r="H332" s="88"/>
      <c r="I332" s="11"/>
      <c r="J332" s="11"/>
      <c r="K332" s="11"/>
      <c r="L332" s="11"/>
      <c r="AT332" s="12"/>
      <c r="AU332" s="12"/>
      <c r="AV332" s="12"/>
      <c r="AW332" s="12"/>
      <c r="AX332" s="12"/>
      <c r="AZ332" s="12"/>
      <c r="BA332" s="12"/>
      <c r="BB332" s="12"/>
      <c r="BC332" s="12"/>
      <c r="BD332" s="12"/>
    </row>
    <row r="333" spans="3:56" ht="12" x14ac:dyDescent="0.15">
      <c r="C333" s="11"/>
      <c r="D333" s="88"/>
      <c r="E333" s="11"/>
      <c r="F333" s="88"/>
      <c r="G333" s="11"/>
      <c r="H333" s="88"/>
      <c r="I333" s="11"/>
      <c r="J333" s="11"/>
      <c r="K333" s="11"/>
      <c r="L333" s="11"/>
      <c r="AT333" s="12"/>
      <c r="AU333" s="12"/>
      <c r="AV333" s="12"/>
      <c r="AW333" s="12"/>
      <c r="AX333" s="12"/>
      <c r="AZ333" s="12"/>
      <c r="BA333" s="12"/>
      <c r="BB333" s="12"/>
      <c r="BC333" s="12"/>
      <c r="BD333" s="12"/>
    </row>
    <row r="334" spans="3:56" ht="12" x14ac:dyDescent="0.15">
      <c r="C334" s="11"/>
      <c r="D334" s="88"/>
      <c r="E334" s="11"/>
      <c r="F334" s="88"/>
      <c r="G334" s="11"/>
      <c r="H334" s="88"/>
      <c r="I334" s="11"/>
      <c r="J334" s="11"/>
      <c r="K334" s="11"/>
      <c r="L334" s="11"/>
      <c r="AT334" s="12"/>
      <c r="AU334" s="12"/>
      <c r="AV334" s="12"/>
      <c r="AW334" s="12"/>
      <c r="AX334" s="12"/>
      <c r="AZ334" s="12"/>
      <c r="BA334" s="12"/>
      <c r="BB334" s="12"/>
      <c r="BC334" s="12"/>
      <c r="BD334" s="12"/>
    </row>
    <row r="335" spans="3:56" ht="12" x14ac:dyDescent="0.15">
      <c r="C335" s="11"/>
      <c r="D335" s="88"/>
      <c r="E335" s="11"/>
      <c r="F335" s="88"/>
      <c r="G335" s="11"/>
      <c r="H335" s="88"/>
      <c r="I335" s="11"/>
      <c r="J335" s="11"/>
      <c r="K335" s="11"/>
      <c r="L335" s="11"/>
      <c r="AT335" s="12"/>
      <c r="AU335" s="12"/>
      <c r="AV335" s="12"/>
      <c r="AW335" s="12"/>
      <c r="AX335" s="12"/>
      <c r="AZ335" s="12"/>
      <c r="BA335" s="12"/>
      <c r="BB335" s="12"/>
      <c r="BC335" s="12"/>
      <c r="BD335" s="12"/>
    </row>
    <row r="336" spans="3:56" ht="12" x14ac:dyDescent="0.15">
      <c r="C336" s="11"/>
      <c r="D336" s="88"/>
      <c r="E336" s="11"/>
      <c r="F336" s="88"/>
      <c r="G336" s="11"/>
      <c r="H336" s="88"/>
      <c r="I336" s="11"/>
      <c r="J336" s="11"/>
      <c r="K336" s="11"/>
      <c r="L336" s="11"/>
      <c r="AT336" s="12"/>
      <c r="AU336" s="12"/>
      <c r="AV336" s="12"/>
      <c r="AW336" s="12"/>
      <c r="AX336" s="12"/>
      <c r="AZ336" s="12"/>
      <c r="BA336" s="12"/>
      <c r="BB336" s="12"/>
      <c r="BC336" s="12"/>
      <c r="BD336" s="12"/>
    </row>
    <row r="337" spans="3:56" ht="12" x14ac:dyDescent="0.15">
      <c r="C337" s="11"/>
      <c r="D337" s="88"/>
      <c r="E337" s="11"/>
      <c r="F337" s="88"/>
      <c r="G337" s="11"/>
      <c r="H337" s="88"/>
      <c r="I337" s="11"/>
      <c r="J337" s="11"/>
      <c r="K337" s="11"/>
      <c r="L337" s="11"/>
      <c r="AT337" s="12"/>
      <c r="AU337" s="12"/>
      <c r="AV337" s="12"/>
      <c r="AW337" s="12"/>
      <c r="AX337" s="12"/>
      <c r="AZ337" s="12"/>
      <c r="BA337" s="12"/>
      <c r="BB337" s="12"/>
      <c r="BC337" s="12"/>
      <c r="BD337" s="12"/>
    </row>
    <row r="338" spans="3:56" ht="12" x14ac:dyDescent="0.15">
      <c r="C338" s="11"/>
      <c r="D338" s="88"/>
      <c r="E338" s="11"/>
      <c r="F338" s="88"/>
      <c r="G338" s="11"/>
      <c r="H338" s="88"/>
      <c r="I338" s="11"/>
      <c r="J338" s="11"/>
      <c r="K338" s="11"/>
      <c r="L338" s="11"/>
      <c r="AT338" s="12"/>
      <c r="AU338" s="12"/>
      <c r="AV338" s="12"/>
      <c r="AW338" s="12"/>
      <c r="AX338" s="12"/>
      <c r="AZ338" s="12"/>
      <c r="BA338" s="12"/>
      <c r="BB338" s="12"/>
      <c r="BC338" s="12"/>
      <c r="BD338" s="12"/>
    </row>
    <row r="339" spans="3:56" ht="12" x14ac:dyDescent="0.15">
      <c r="C339" s="11"/>
      <c r="D339" s="88"/>
      <c r="E339" s="11"/>
      <c r="F339" s="88"/>
      <c r="G339" s="11"/>
      <c r="H339" s="88"/>
      <c r="I339" s="11"/>
      <c r="J339" s="11"/>
      <c r="K339" s="11"/>
      <c r="L339" s="11"/>
      <c r="AT339" s="12"/>
      <c r="AU339" s="12"/>
      <c r="AV339" s="12"/>
      <c r="AW339" s="12"/>
      <c r="AX339" s="12"/>
      <c r="AZ339" s="12"/>
      <c r="BA339" s="12"/>
      <c r="BB339" s="12"/>
      <c r="BC339" s="12"/>
      <c r="BD339" s="12"/>
    </row>
    <row r="340" spans="3:56" ht="12" x14ac:dyDescent="0.15">
      <c r="C340" s="11"/>
      <c r="D340" s="88"/>
      <c r="E340" s="11"/>
      <c r="F340" s="88"/>
      <c r="G340" s="11"/>
      <c r="H340" s="88"/>
      <c r="I340" s="11"/>
      <c r="J340" s="11"/>
      <c r="K340" s="11"/>
      <c r="L340" s="11"/>
      <c r="AT340" s="12"/>
      <c r="AU340" s="12"/>
      <c r="AV340" s="12"/>
      <c r="AW340" s="12"/>
      <c r="AX340" s="12"/>
      <c r="AZ340" s="12"/>
      <c r="BA340" s="12"/>
      <c r="BB340" s="12"/>
      <c r="BC340" s="12"/>
      <c r="BD340" s="12"/>
    </row>
    <row r="341" spans="3:56" ht="12" x14ac:dyDescent="0.15">
      <c r="C341" s="11"/>
      <c r="D341" s="88"/>
      <c r="E341" s="11"/>
      <c r="F341" s="88"/>
      <c r="G341" s="11"/>
      <c r="H341" s="88"/>
      <c r="I341" s="11"/>
      <c r="J341" s="11"/>
      <c r="K341" s="11"/>
      <c r="L341" s="11"/>
      <c r="AT341" s="12"/>
      <c r="AU341" s="12"/>
      <c r="AV341" s="12"/>
      <c r="AW341" s="12"/>
      <c r="AX341" s="12"/>
      <c r="AZ341" s="12"/>
      <c r="BA341" s="12"/>
      <c r="BB341" s="12"/>
      <c r="BC341" s="12"/>
      <c r="BD341" s="12"/>
    </row>
    <row r="342" spans="3:56" ht="12" x14ac:dyDescent="0.15">
      <c r="C342" s="11"/>
      <c r="D342" s="88"/>
      <c r="E342" s="11"/>
      <c r="F342" s="88"/>
      <c r="G342" s="11"/>
      <c r="H342" s="88"/>
      <c r="I342" s="11"/>
      <c r="J342" s="11"/>
      <c r="K342" s="11"/>
      <c r="L342" s="11"/>
      <c r="AT342" s="12"/>
      <c r="AU342" s="12"/>
      <c r="AV342" s="12"/>
      <c r="AW342" s="12"/>
      <c r="AX342" s="12"/>
      <c r="AZ342" s="12"/>
      <c r="BA342" s="12"/>
      <c r="BB342" s="12"/>
      <c r="BC342" s="12"/>
      <c r="BD342" s="12"/>
    </row>
    <row r="343" spans="3:56" ht="12" x14ac:dyDescent="0.15">
      <c r="C343" s="11"/>
      <c r="D343" s="88"/>
      <c r="E343" s="11"/>
      <c r="F343" s="88"/>
      <c r="G343" s="11"/>
      <c r="H343" s="88"/>
      <c r="I343" s="11"/>
      <c r="J343" s="11"/>
      <c r="K343" s="11"/>
      <c r="L343" s="11"/>
      <c r="AT343" s="12"/>
      <c r="AU343" s="12"/>
      <c r="AV343" s="12"/>
      <c r="AW343" s="12"/>
      <c r="AX343" s="12"/>
      <c r="AZ343" s="12"/>
      <c r="BA343" s="12"/>
      <c r="BB343" s="12"/>
      <c r="BC343" s="12"/>
      <c r="BD343" s="12"/>
    </row>
    <row r="344" spans="3:56" ht="12" x14ac:dyDescent="0.15">
      <c r="C344" s="11"/>
      <c r="D344" s="88"/>
      <c r="E344" s="11"/>
      <c r="F344" s="88"/>
      <c r="G344" s="11"/>
      <c r="H344" s="88"/>
      <c r="I344" s="11"/>
      <c r="J344" s="11"/>
      <c r="K344" s="11"/>
      <c r="L344" s="11"/>
      <c r="AT344" s="12"/>
      <c r="AU344" s="12"/>
      <c r="AV344" s="12"/>
      <c r="AW344" s="12"/>
      <c r="AX344" s="12"/>
      <c r="AZ344" s="12"/>
      <c r="BA344" s="12"/>
      <c r="BB344" s="12"/>
      <c r="BC344" s="12"/>
      <c r="BD344" s="12"/>
    </row>
    <row r="345" spans="3:56" ht="12" x14ac:dyDescent="0.15">
      <c r="C345" s="11"/>
      <c r="D345" s="88"/>
      <c r="E345" s="11"/>
      <c r="F345" s="88"/>
      <c r="G345" s="11"/>
      <c r="H345" s="88"/>
      <c r="I345" s="11"/>
      <c r="J345" s="11"/>
      <c r="K345" s="11"/>
      <c r="L345" s="11"/>
      <c r="AT345" s="12"/>
      <c r="AU345" s="12"/>
      <c r="AV345" s="12"/>
      <c r="AW345" s="12"/>
      <c r="AX345" s="12"/>
      <c r="AZ345" s="12"/>
      <c r="BA345" s="12"/>
      <c r="BB345" s="12"/>
      <c r="BC345" s="12"/>
      <c r="BD345" s="12"/>
    </row>
    <row r="346" spans="3:56" ht="12" x14ac:dyDescent="0.15">
      <c r="C346" s="11"/>
      <c r="D346" s="88"/>
      <c r="E346" s="11"/>
      <c r="F346" s="88"/>
      <c r="G346" s="11"/>
      <c r="H346" s="88"/>
      <c r="I346" s="11"/>
      <c r="J346" s="11"/>
      <c r="K346" s="11"/>
      <c r="L346" s="11"/>
      <c r="AT346" s="12"/>
      <c r="AU346" s="12"/>
      <c r="AV346" s="12"/>
      <c r="AW346" s="12"/>
      <c r="AX346" s="12"/>
      <c r="AZ346" s="12"/>
      <c r="BA346" s="12"/>
      <c r="BB346" s="12"/>
      <c r="BC346" s="12"/>
      <c r="BD346" s="12"/>
    </row>
    <row r="347" spans="3:56" ht="12" x14ac:dyDescent="0.15">
      <c r="C347" s="11"/>
      <c r="D347" s="88"/>
      <c r="E347" s="11"/>
      <c r="F347" s="88"/>
      <c r="G347" s="11"/>
      <c r="H347" s="88"/>
      <c r="I347" s="11"/>
      <c r="J347" s="11"/>
      <c r="K347" s="11"/>
      <c r="L347" s="11"/>
      <c r="AT347" s="12"/>
      <c r="AU347" s="12"/>
      <c r="AV347" s="12"/>
      <c r="AW347" s="12"/>
      <c r="AX347" s="12"/>
      <c r="AZ347" s="12"/>
      <c r="BA347" s="12"/>
      <c r="BB347" s="12"/>
      <c r="BC347" s="12"/>
      <c r="BD347" s="12"/>
    </row>
    <row r="348" spans="3:56" ht="12" x14ac:dyDescent="0.15">
      <c r="C348" s="11"/>
      <c r="D348" s="88"/>
      <c r="E348" s="11"/>
      <c r="F348" s="88"/>
      <c r="G348" s="11"/>
      <c r="H348" s="88"/>
      <c r="I348" s="11"/>
      <c r="J348" s="11"/>
      <c r="K348" s="11"/>
      <c r="L348" s="11"/>
      <c r="AT348" s="12"/>
      <c r="AU348" s="12"/>
      <c r="AV348" s="12"/>
      <c r="AW348" s="12"/>
      <c r="AX348" s="12"/>
      <c r="AZ348" s="12"/>
      <c r="BA348" s="12"/>
      <c r="BB348" s="12"/>
      <c r="BC348" s="12"/>
      <c r="BD348" s="12"/>
    </row>
    <row r="349" spans="3:56" ht="12" x14ac:dyDescent="0.15">
      <c r="C349" s="11"/>
      <c r="D349" s="88"/>
      <c r="E349" s="11"/>
      <c r="F349" s="88"/>
      <c r="G349" s="11"/>
      <c r="H349" s="88"/>
      <c r="I349" s="11"/>
      <c r="J349" s="11"/>
      <c r="K349" s="11"/>
      <c r="L349" s="11"/>
      <c r="AT349" s="12"/>
      <c r="AU349" s="12"/>
      <c r="AV349" s="12"/>
      <c r="AW349" s="12"/>
      <c r="AX349" s="12"/>
      <c r="AZ349" s="12"/>
      <c r="BA349" s="12"/>
      <c r="BB349" s="12"/>
      <c r="BC349" s="12"/>
      <c r="BD349" s="12"/>
    </row>
    <row r="350" spans="3:56" ht="12" x14ac:dyDescent="0.15">
      <c r="C350" s="11"/>
      <c r="D350" s="88"/>
      <c r="E350" s="11"/>
      <c r="F350" s="88"/>
      <c r="G350" s="11"/>
      <c r="H350" s="88"/>
      <c r="I350" s="11"/>
      <c r="J350" s="11"/>
      <c r="K350" s="11"/>
      <c r="L350" s="11"/>
      <c r="AT350" s="12"/>
      <c r="AU350" s="12"/>
      <c r="AV350" s="12"/>
      <c r="AW350" s="12"/>
      <c r="AX350" s="12"/>
      <c r="AZ350" s="12"/>
      <c r="BA350" s="12"/>
      <c r="BB350" s="12"/>
      <c r="BC350" s="12"/>
      <c r="BD350" s="12"/>
    </row>
    <row r="351" spans="3:56" ht="12" x14ac:dyDescent="0.15">
      <c r="C351" s="11"/>
      <c r="D351" s="88"/>
      <c r="E351" s="11"/>
      <c r="F351" s="88"/>
      <c r="G351" s="11"/>
      <c r="H351" s="88"/>
      <c r="I351" s="11"/>
      <c r="J351" s="11"/>
      <c r="K351" s="11"/>
      <c r="L351" s="11"/>
      <c r="AT351" s="12"/>
      <c r="AU351" s="12"/>
      <c r="AV351" s="12"/>
      <c r="AW351" s="12"/>
      <c r="AX351" s="12"/>
      <c r="AZ351" s="12"/>
      <c r="BA351" s="12"/>
      <c r="BB351" s="12"/>
      <c r="BC351" s="12"/>
      <c r="BD351" s="12"/>
    </row>
    <row r="352" spans="3:56" ht="12" x14ac:dyDescent="0.15">
      <c r="C352" s="11"/>
      <c r="D352" s="88"/>
      <c r="E352" s="11"/>
      <c r="F352" s="88"/>
      <c r="G352" s="11"/>
      <c r="H352" s="88"/>
      <c r="I352" s="11"/>
      <c r="J352" s="11"/>
      <c r="K352" s="11"/>
      <c r="L352" s="11"/>
      <c r="AT352" s="12"/>
      <c r="AU352" s="12"/>
      <c r="AV352" s="12"/>
      <c r="AW352" s="12"/>
      <c r="AX352" s="12"/>
      <c r="AZ352" s="12"/>
      <c r="BA352" s="12"/>
      <c r="BB352" s="12"/>
      <c r="BC352" s="12"/>
      <c r="BD352" s="12"/>
    </row>
    <row r="353" spans="3:56" ht="12" x14ac:dyDescent="0.15">
      <c r="C353" s="11"/>
      <c r="D353" s="88"/>
      <c r="E353" s="11"/>
      <c r="F353" s="88"/>
      <c r="G353" s="11"/>
      <c r="H353" s="88"/>
      <c r="I353" s="11"/>
      <c r="J353" s="11"/>
      <c r="K353" s="11"/>
      <c r="L353" s="11"/>
      <c r="AT353" s="12"/>
      <c r="AU353" s="12"/>
      <c r="AV353" s="12"/>
      <c r="AW353" s="12"/>
      <c r="AX353" s="12"/>
      <c r="AZ353" s="12"/>
      <c r="BA353" s="12"/>
      <c r="BB353" s="12"/>
      <c r="BC353" s="12"/>
      <c r="BD353" s="12"/>
    </row>
    <row r="354" spans="3:56" ht="12" x14ac:dyDescent="0.15">
      <c r="C354" s="11"/>
      <c r="D354" s="88"/>
      <c r="E354" s="11"/>
      <c r="F354" s="88"/>
      <c r="G354" s="11"/>
      <c r="H354" s="88"/>
      <c r="I354" s="11"/>
      <c r="J354" s="11"/>
      <c r="K354" s="11"/>
      <c r="L354" s="11"/>
      <c r="AT354" s="12"/>
      <c r="AU354" s="12"/>
      <c r="AV354" s="12"/>
      <c r="AW354" s="12"/>
      <c r="AX354" s="12"/>
      <c r="AZ354" s="12"/>
      <c r="BA354" s="12"/>
      <c r="BB354" s="12"/>
      <c r="BC354" s="12"/>
      <c r="BD354" s="12"/>
    </row>
    <row r="355" spans="3:56" ht="12" x14ac:dyDescent="0.15">
      <c r="C355" s="11"/>
      <c r="D355" s="88"/>
      <c r="E355" s="11"/>
      <c r="F355" s="88"/>
      <c r="G355" s="11"/>
      <c r="H355" s="88"/>
      <c r="I355" s="11"/>
      <c r="J355" s="11"/>
      <c r="K355" s="11"/>
      <c r="L355" s="11"/>
      <c r="AT355" s="12"/>
      <c r="AU355" s="12"/>
      <c r="AV355" s="12"/>
      <c r="AW355" s="12"/>
      <c r="AX355" s="12"/>
      <c r="AZ355" s="12"/>
      <c r="BA355" s="12"/>
      <c r="BB355" s="12"/>
      <c r="BC355" s="12"/>
      <c r="BD355" s="12"/>
    </row>
    <row r="356" spans="3:56" ht="12" x14ac:dyDescent="0.15">
      <c r="C356" s="11"/>
      <c r="D356" s="88"/>
      <c r="E356" s="11"/>
      <c r="F356" s="88"/>
      <c r="G356" s="11"/>
      <c r="H356" s="88"/>
      <c r="I356" s="11"/>
      <c r="J356" s="11"/>
      <c r="K356" s="11"/>
      <c r="L356" s="11"/>
      <c r="AT356" s="12"/>
      <c r="AU356" s="12"/>
      <c r="AV356" s="12"/>
      <c r="AW356" s="12"/>
      <c r="AX356" s="12"/>
      <c r="AZ356" s="12"/>
      <c r="BA356" s="12"/>
      <c r="BB356" s="12"/>
      <c r="BC356" s="12"/>
      <c r="BD356" s="12"/>
    </row>
    <row r="357" spans="3:56" ht="12" x14ac:dyDescent="0.15">
      <c r="C357" s="11"/>
      <c r="D357" s="88"/>
      <c r="E357" s="11"/>
      <c r="F357" s="88"/>
      <c r="G357" s="11"/>
      <c r="H357" s="88"/>
      <c r="I357" s="11"/>
      <c r="J357" s="11"/>
      <c r="K357" s="11"/>
      <c r="L357" s="11"/>
      <c r="AT357" s="12"/>
      <c r="AU357" s="12"/>
      <c r="AV357" s="12"/>
      <c r="AW357" s="12"/>
      <c r="AX357" s="12"/>
      <c r="AZ357" s="12"/>
      <c r="BA357" s="12"/>
      <c r="BB357" s="12"/>
      <c r="BC357" s="12"/>
      <c r="BD357" s="12"/>
    </row>
    <row r="358" spans="3:56" ht="12" x14ac:dyDescent="0.15">
      <c r="C358" s="11"/>
      <c r="D358" s="88"/>
      <c r="E358" s="11"/>
      <c r="F358" s="88"/>
      <c r="G358" s="11"/>
      <c r="H358" s="88"/>
      <c r="I358" s="11"/>
      <c r="J358" s="11"/>
      <c r="K358" s="11"/>
      <c r="L358" s="11"/>
      <c r="AT358" s="12"/>
      <c r="AU358" s="12"/>
      <c r="AV358" s="12"/>
      <c r="AW358" s="12"/>
      <c r="AX358" s="12"/>
      <c r="AZ358" s="12"/>
      <c r="BA358" s="12"/>
      <c r="BB358" s="12"/>
      <c r="BC358" s="12"/>
      <c r="BD358" s="12"/>
    </row>
    <row r="359" spans="3:56" ht="12" x14ac:dyDescent="0.15">
      <c r="C359" s="11"/>
      <c r="D359" s="88"/>
      <c r="E359" s="11"/>
      <c r="F359" s="88"/>
      <c r="G359" s="11"/>
      <c r="H359" s="88"/>
      <c r="I359" s="11"/>
      <c r="J359" s="11"/>
      <c r="K359" s="11"/>
      <c r="L359" s="11"/>
      <c r="AT359" s="12"/>
      <c r="AU359" s="12"/>
      <c r="AV359" s="12"/>
      <c r="AW359" s="12"/>
      <c r="AX359" s="12"/>
      <c r="AZ359" s="12"/>
      <c r="BA359" s="12"/>
      <c r="BB359" s="12"/>
      <c r="BC359" s="12"/>
      <c r="BD359" s="12"/>
    </row>
    <row r="360" spans="3:56" ht="12" x14ac:dyDescent="0.15">
      <c r="C360" s="11"/>
      <c r="D360" s="88"/>
      <c r="E360" s="11"/>
      <c r="F360" s="88"/>
      <c r="G360" s="11"/>
      <c r="H360" s="88"/>
      <c r="I360" s="11"/>
      <c r="J360" s="11"/>
      <c r="K360" s="11"/>
      <c r="L360" s="11"/>
      <c r="AT360" s="12"/>
      <c r="AU360" s="12"/>
      <c r="AV360" s="12"/>
      <c r="AW360" s="12"/>
      <c r="AX360" s="12"/>
      <c r="AZ360" s="12"/>
      <c r="BA360" s="12"/>
      <c r="BB360" s="12"/>
      <c r="BC360" s="12"/>
      <c r="BD360" s="12"/>
    </row>
    <row r="361" spans="3:56" ht="12" x14ac:dyDescent="0.15">
      <c r="C361" s="11"/>
      <c r="D361" s="88"/>
      <c r="E361" s="11"/>
      <c r="F361" s="88"/>
      <c r="G361" s="11"/>
      <c r="H361" s="88"/>
      <c r="I361" s="11"/>
      <c r="J361" s="11"/>
      <c r="K361" s="11"/>
      <c r="L361" s="11"/>
      <c r="AT361" s="12"/>
      <c r="AU361" s="12"/>
      <c r="AV361" s="12"/>
      <c r="AW361" s="12"/>
      <c r="AX361" s="12"/>
      <c r="AZ361" s="12"/>
      <c r="BA361" s="12"/>
      <c r="BB361" s="12"/>
      <c r="BC361" s="12"/>
      <c r="BD361" s="12"/>
    </row>
    <row r="362" spans="3:56" ht="12" x14ac:dyDescent="0.15">
      <c r="C362" s="11"/>
      <c r="D362" s="88"/>
      <c r="E362" s="11"/>
      <c r="F362" s="88"/>
      <c r="G362" s="11"/>
      <c r="H362" s="88"/>
      <c r="I362" s="11"/>
      <c r="J362" s="11"/>
      <c r="K362" s="11"/>
      <c r="L362" s="11"/>
      <c r="AT362" s="12"/>
      <c r="AU362" s="12"/>
      <c r="AV362" s="12"/>
      <c r="AW362" s="12"/>
      <c r="AX362" s="12"/>
      <c r="AZ362" s="12"/>
      <c r="BA362" s="12"/>
      <c r="BB362" s="12"/>
      <c r="BC362" s="12"/>
      <c r="BD362" s="12"/>
    </row>
    <row r="363" spans="3:56" ht="12" x14ac:dyDescent="0.15">
      <c r="C363" s="11"/>
      <c r="D363" s="88"/>
      <c r="E363" s="11"/>
      <c r="F363" s="88"/>
      <c r="G363" s="11"/>
      <c r="H363" s="88"/>
      <c r="I363" s="11"/>
      <c r="J363" s="11"/>
      <c r="K363" s="11"/>
      <c r="L363" s="11"/>
      <c r="AT363" s="12"/>
      <c r="AU363" s="12"/>
      <c r="AV363" s="12"/>
      <c r="AW363" s="12"/>
      <c r="AX363" s="12"/>
      <c r="AZ363" s="12"/>
      <c r="BA363" s="12"/>
      <c r="BB363" s="12"/>
      <c r="BC363" s="12"/>
      <c r="BD363" s="12"/>
    </row>
    <row r="364" spans="3:56" ht="12" x14ac:dyDescent="0.15">
      <c r="C364" s="11"/>
      <c r="D364" s="88"/>
      <c r="E364" s="11"/>
      <c r="F364" s="88"/>
      <c r="G364" s="11"/>
      <c r="H364" s="88"/>
      <c r="I364" s="11"/>
      <c r="J364" s="11"/>
      <c r="K364" s="11"/>
      <c r="L364" s="11"/>
      <c r="AT364" s="12"/>
      <c r="AU364" s="12"/>
      <c r="AV364" s="12"/>
      <c r="AW364" s="12"/>
      <c r="AX364" s="12"/>
      <c r="AZ364" s="12"/>
      <c r="BA364" s="12"/>
      <c r="BB364" s="12"/>
      <c r="BC364" s="12"/>
      <c r="BD364" s="12"/>
    </row>
    <row r="365" spans="3:56" ht="12" x14ac:dyDescent="0.15">
      <c r="C365" s="11"/>
      <c r="D365" s="88"/>
      <c r="E365" s="11"/>
      <c r="F365" s="88"/>
      <c r="G365" s="11"/>
      <c r="H365" s="88"/>
      <c r="I365" s="11"/>
      <c r="J365" s="11"/>
      <c r="K365" s="11"/>
      <c r="L365" s="11"/>
      <c r="AT365" s="12"/>
      <c r="AU365" s="12"/>
      <c r="AV365" s="12"/>
      <c r="AW365" s="12"/>
      <c r="AX365" s="12"/>
      <c r="AZ365" s="12"/>
      <c r="BA365" s="12"/>
      <c r="BB365" s="12"/>
      <c r="BC365" s="12"/>
      <c r="BD365" s="12"/>
    </row>
    <row r="366" spans="3:56" ht="12" x14ac:dyDescent="0.15">
      <c r="C366" s="11"/>
      <c r="D366" s="88"/>
      <c r="E366" s="11"/>
      <c r="F366" s="88"/>
      <c r="G366" s="11"/>
      <c r="H366" s="88"/>
      <c r="I366" s="11"/>
      <c r="J366" s="11"/>
      <c r="K366" s="11"/>
      <c r="L366" s="11"/>
      <c r="AT366" s="12"/>
      <c r="AU366" s="12"/>
      <c r="AV366" s="12"/>
      <c r="AW366" s="12"/>
      <c r="AX366" s="12"/>
      <c r="AZ366" s="12"/>
      <c r="BA366" s="12"/>
      <c r="BB366" s="12"/>
      <c r="BC366" s="12"/>
      <c r="BD366" s="12"/>
    </row>
    <row r="367" spans="3:56" ht="12" x14ac:dyDescent="0.15">
      <c r="C367" s="11"/>
      <c r="D367" s="88"/>
      <c r="E367" s="11"/>
      <c r="F367" s="88"/>
      <c r="G367" s="11"/>
      <c r="H367" s="88"/>
      <c r="I367" s="11"/>
      <c r="J367" s="11"/>
      <c r="K367" s="11"/>
      <c r="L367" s="11"/>
      <c r="AT367" s="12"/>
      <c r="AU367" s="12"/>
      <c r="AV367" s="12"/>
      <c r="AW367" s="12"/>
      <c r="AX367" s="12"/>
      <c r="AZ367" s="12"/>
      <c r="BA367" s="12"/>
      <c r="BB367" s="12"/>
      <c r="BC367" s="12"/>
      <c r="BD367" s="12"/>
    </row>
    <row r="368" spans="3:56" ht="12" x14ac:dyDescent="0.15">
      <c r="C368" s="11"/>
      <c r="D368" s="88"/>
      <c r="E368" s="11"/>
      <c r="F368" s="88"/>
      <c r="G368" s="11"/>
      <c r="H368" s="88"/>
      <c r="I368" s="11"/>
      <c r="J368" s="11"/>
      <c r="K368" s="11"/>
      <c r="L368" s="11"/>
      <c r="AT368" s="12"/>
      <c r="AU368" s="12"/>
      <c r="AV368" s="12"/>
      <c r="AW368" s="12"/>
      <c r="AX368" s="12"/>
      <c r="AZ368" s="12"/>
      <c r="BA368" s="12"/>
      <c r="BB368" s="12"/>
      <c r="BC368" s="12"/>
      <c r="BD368" s="12"/>
    </row>
    <row r="369" spans="3:56" ht="12" x14ac:dyDescent="0.15">
      <c r="C369" s="11"/>
      <c r="D369" s="88"/>
      <c r="E369" s="11"/>
      <c r="F369" s="88"/>
      <c r="G369" s="11"/>
      <c r="H369" s="88"/>
      <c r="I369" s="11"/>
      <c r="J369" s="11"/>
      <c r="K369" s="11"/>
      <c r="L369" s="11"/>
      <c r="AT369" s="12"/>
      <c r="AU369" s="12"/>
      <c r="AV369" s="12"/>
      <c r="AW369" s="12"/>
      <c r="AX369" s="12"/>
      <c r="AZ369" s="12"/>
      <c r="BA369" s="12"/>
      <c r="BB369" s="12"/>
      <c r="BC369" s="12"/>
      <c r="BD369" s="12"/>
    </row>
    <row r="370" spans="3:56" ht="12" x14ac:dyDescent="0.15">
      <c r="C370" s="11"/>
      <c r="D370" s="88"/>
      <c r="E370" s="11"/>
      <c r="F370" s="88"/>
      <c r="G370" s="11"/>
      <c r="H370" s="88"/>
      <c r="I370" s="11"/>
      <c r="J370" s="11"/>
      <c r="K370" s="11"/>
      <c r="L370" s="11"/>
      <c r="AT370" s="12"/>
      <c r="AU370" s="12"/>
      <c r="AV370" s="12"/>
      <c r="AW370" s="12"/>
      <c r="AX370" s="12"/>
      <c r="AZ370" s="12"/>
      <c r="BA370" s="12"/>
      <c r="BB370" s="12"/>
      <c r="BC370" s="12"/>
      <c r="BD370" s="12"/>
    </row>
    <row r="371" spans="3:56" ht="12" x14ac:dyDescent="0.15">
      <c r="C371" s="11"/>
      <c r="D371" s="88"/>
      <c r="E371" s="11"/>
      <c r="F371" s="88"/>
      <c r="G371" s="11"/>
      <c r="H371" s="88"/>
      <c r="I371" s="11"/>
      <c r="J371" s="11"/>
      <c r="K371" s="11"/>
      <c r="L371" s="11"/>
      <c r="AT371" s="12"/>
      <c r="AU371" s="12"/>
      <c r="AV371" s="12"/>
      <c r="AW371" s="12"/>
      <c r="AX371" s="12"/>
      <c r="AZ371" s="12"/>
      <c r="BA371" s="12"/>
      <c r="BB371" s="12"/>
      <c r="BC371" s="12"/>
      <c r="BD371" s="12"/>
    </row>
    <row r="372" spans="3:56" ht="12" x14ac:dyDescent="0.15">
      <c r="C372" s="11"/>
      <c r="D372" s="88"/>
      <c r="E372" s="11"/>
      <c r="F372" s="88"/>
      <c r="G372" s="11"/>
      <c r="H372" s="88"/>
      <c r="I372" s="11"/>
      <c r="J372" s="11"/>
      <c r="K372" s="11"/>
      <c r="L372" s="11"/>
      <c r="AT372" s="12"/>
      <c r="AU372" s="12"/>
      <c r="AV372" s="12"/>
      <c r="AW372" s="12"/>
      <c r="AX372" s="12"/>
      <c r="AZ372" s="12"/>
      <c r="BA372" s="12"/>
      <c r="BB372" s="12"/>
      <c r="BC372" s="12"/>
      <c r="BD372" s="12"/>
    </row>
    <row r="373" spans="3:56" ht="12" x14ac:dyDescent="0.15">
      <c r="C373" s="11"/>
      <c r="D373" s="88"/>
      <c r="E373" s="11"/>
      <c r="F373" s="88"/>
      <c r="G373" s="11"/>
      <c r="H373" s="88"/>
      <c r="I373" s="11"/>
      <c r="J373" s="11"/>
      <c r="K373" s="11"/>
      <c r="L373" s="11"/>
      <c r="AT373" s="12"/>
      <c r="AU373" s="12"/>
      <c r="AV373" s="12"/>
      <c r="AW373" s="12"/>
      <c r="AX373" s="12"/>
      <c r="AZ373" s="12"/>
      <c r="BA373" s="12"/>
      <c r="BB373" s="12"/>
      <c r="BC373" s="12"/>
      <c r="BD373" s="12"/>
    </row>
    <row r="374" spans="3:56" ht="12" x14ac:dyDescent="0.15">
      <c r="C374" s="11"/>
      <c r="D374" s="88"/>
      <c r="E374" s="11"/>
      <c r="F374" s="88"/>
      <c r="G374" s="11"/>
      <c r="H374" s="88"/>
      <c r="I374" s="11"/>
      <c r="J374" s="11"/>
      <c r="K374" s="11"/>
      <c r="L374" s="11"/>
      <c r="AT374" s="12"/>
      <c r="AU374" s="12"/>
      <c r="AV374" s="12"/>
      <c r="AW374" s="12"/>
      <c r="AX374" s="12"/>
      <c r="AZ374" s="12"/>
      <c r="BA374" s="12"/>
      <c r="BB374" s="12"/>
      <c r="BC374" s="12"/>
      <c r="BD374" s="12"/>
    </row>
    <row r="375" spans="3:56" ht="12" x14ac:dyDescent="0.15">
      <c r="C375" s="11"/>
      <c r="D375" s="88"/>
      <c r="E375" s="11"/>
      <c r="F375" s="88"/>
      <c r="G375" s="11"/>
      <c r="H375" s="88"/>
      <c r="I375" s="11"/>
      <c r="J375" s="11"/>
      <c r="K375" s="11"/>
      <c r="L375" s="11"/>
      <c r="AT375" s="12"/>
      <c r="AU375" s="12"/>
      <c r="AV375" s="12"/>
      <c r="AW375" s="12"/>
      <c r="AX375" s="12"/>
      <c r="AZ375" s="12"/>
      <c r="BA375" s="12"/>
      <c r="BB375" s="12"/>
      <c r="BC375" s="12"/>
      <c r="BD375" s="12"/>
    </row>
    <row r="376" spans="3:56" ht="12" x14ac:dyDescent="0.15">
      <c r="C376" s="11"/>
      <c r="D376" s="88"/>
      <c r="E376" s="11"/>
      <c r="F376" s="88"/>
      <c r="G376" s="11"/>
      <c r="H376" s="88"/>
      <c r="I376" s="11"/>
      <c r="J376" s="11"/>
      <c r="K376" s="11"/>
      <c r="L376" s="11"/>
      <c r="AT376" s="12"/>
      <c r="AU376" s="12"/>
      <c r="AV376" s="12"/>
      <c r="AW376" s="12"/>
      <c r="AX376" s="12"/>
      <c r="AZ376" s="12"/>
      <c r="BA376" s="12"/>
      <c r="BB376" s="12"/>
      <c r="BC376" s="12"/>
      <c r="BD376" s="12"/>
    </row>
    <row r="377" spans="3:56" ht="12" x14ac:dyDescent="0.15">
      <c r="C377" s="11"/>
      <c r="D377" s="88"/>
      <c r="E377" s="11"/>
      <c r="F377" s="88"/>
      <c r="G377" s="11"/>
      <c r="H377" s="88"/>
      <c r="I377" s="11"/>
      <c r="J377" s="11"/>
      <c r="K377" s="11"/>
      <c r="L377" s="11"/>
      <c r="AT377" s="12"/>
      <c r="AU377" s="12"/>
      <c r="AV377" s="12"/>
      <c r="AW377" s="12"/>
      <c r="AX377" s="12"/>
      <c r="AZ377" s="12"/>
      <c r="BA377" s="12"/>
      <c r="BB377" s="12"/>
      <c r="BC377" s="12"/>
      <c r="BD377" s="12"/>
    </row>
    <row r="378" spans="3:56" ht="12" x14ac:dyDescent="0.15">
      <c r="C378" s="11"/>
      <c r="D378" s="88"/>
      <c r="E378" s="11"/>
      <c r="F378" s="88"/>
      <c r="G378" s="11"/>
      <c r="H378" s="88"/>
      <c r="I378" s="11"/>
      <c r="J378" s="11"/>
      <c r="K378" s="11"/>
      <c r="L378" s="11"/>
      <c r="AT378" s="12"/>
      <c r="AU378" s="12"/>
      <c r="AV378" s="12"/>
      <c r="AW378" s="12"/>
      <c r="AX378" s="12"/>
      <c r="AZ378" s="12"/>
      <c r="BA378" s="12"/>
      <c r="BB378" s="12"/>
      <c r="BC378" s="12"/>
      <c r="BD378" s="12"/>
    </row>
    <row r="379" spans="3:56" ht="12" x14ac:dyDescent="0.15">
      <c r="C379" s="11"/>
      <c r="D379" s="88"/>
      <c r="E379" s="11"/>
      <c r="F379" s="88"/>
      <c r="G379" s="11"/>
      <c r="H379" s="88"/>
      <c r="I379" s="11"/>
      <c r="J379" s="11"/>
      <c r="K379" s="11"/>
      <c r="L379" s="11"/>
      <c r="AT379" s="12"/>
      <c r="AU379" s="12"/>
      <c r="AV379" s="12"/>
      <c r="AW379" s="12"/>
      <c r="AX379" s="12"/>
      <c r="AZ379" s="12"/>
      <c r="BA379" s="12"/>
      <c r="BB379" s="12"/>
      <c r="BC379" s="12"/>
      <c r="BD379" s="12"/>
    </row>
    <row r="380" spans="3:56" ht="12" x14ac:dyDescent="0.15">
      <c r="C380" s="11"/>
      <c r="D380" s="88"/>
      <c r="E380" s="11"/>
      <c r="F380" s="88"/>
      <c r="G380" s="11"/>
      <c r="H380" s="88"/>
      <c r="I380" s="11"/>
      <c r="J380" s="11"/>
      <c r="K380" s="11"/>
      <c r="L380" s="11"/>
      <c r="AT380" s="12"/>
      <c r="AU380" s="12"/>
      <c r="AV380" s="12"/>
      <c r="AW380" s="12"/>
      <c r="AX380" s="12"/>
      <c r="AZ380" s="12"/>
      <c r="BA380" s="12"/>
      <c r="BB380" s="12"/>
      <c r="BC380" s="12"/>
      <c r="BD380" s="12"/>
    </row>
    <row r="381" spans="3:56" ht="12" x14ac:dyDescent="0.15">
      <c r="C381" s="11"/>
      <c r="D381" s="88"/>
      <c r="E381" s="11"/>
      <c r="F381" s="88"/>
      <c r="G381" s="11"/>
      <c r="H381" s="88"/>
      <c r="I381" s="11"/>
      <c r="J381" s="11"/>
      <c r="K381" s="11"/>
      <c r="L381" s="11"/>
      <c r="AT381" s="12"/>
      <c r="AU381" s="12"/>
      <c r="AV381" s="12"/>
      <c r="AW381" s="12"/>
      <c r="AX381" s="12"/>
      <c r="AZ381" s="12"/>
      <c r="BA381" s="12"/>
      <c r="BB381" s="12"/>
      <c r="BC381" s="12"/>
      <c r="BD381" s="12"/>
    </row>
    <row r="382" spans="3:56" ht="12" x14ac:dyDescent="0.15">
      <c r="C382" s="11"/>
      <c r="D382" s="88"/>
      <c r="E382" s="11"/>
      <c r="F382" s="88"/>
      <c r="G382" s="11"/>
      <c r="H382" s="88"/>
      <c r="I382" s="11"/>
      <c r="J382" s="11"/>
      <c r="K382" s="11"/>
      <c r="L382" s="11"/>
      <c r="AT382" s="12"/>
      <c r="AU382" s="12"/>
      <c r="AV382" s="12"/>
      <c r="AW382" s="12"/>
      <c r="AX382" s="12"/>
      <c r="AZ382" s="12"/>
      <c r="BA382" s="12"/>
      <c r="BB382" s="12"/>
      <c r="BC382" s="12"/>
      <c r="BD382" s="12"/>
    </row>
    <row r="383" spans="3:56" ht="12" x14ac:dyDescent="0.15">
      <c r="C383" s="11"/>
      <c r="D383" s="88"/>
      <c r="E383" s="11"/>
      <c r="F383" s="88"/>
      <c r="G383" s="11"/>
      <c r="H383" s="88"/>
      <c r="I383" s="11"/>
      <c r="J383" s="11"/>
      <c r="K383" s="11"/>
      <c r="L383" s="11"/>
      <c r="AT383" s="12"/>
      <c r="AU383" s="12"/>
      <c r="AV383" s="12"/>
      <c r="AW383" s="12"/>
      <c r="AX383" s="12"/>
      <c r="AZ383" s="12"/>
      <c r="BA383" s="12"/>
      <c r="BB383" s="12"/>
      <c r="BC383" s="12"/>
      <c r="BD383" s="12"/>
    </row>
    <row r="384" spans="3:56" ht="12" x14ac:dyDescent="0.15">
      <c r="C384" s="11"/>
      <c r="D384" s="88"/>
      <c r="E384" s="11"/>
      <c r="F384" s="88"/>
      <c r="G384" s="11"/>
      <c r="H384" s="88"/>
      <c r="I384" s="11"/>
      <c r="J384" s="11"/>
      <c r="K384" s="11"/>
      <c r="L384" s="11"/>
      <c r="AT384" s="12"/>
      <c r="AU384" s="12"/>
      <c r="AV384" s="12"/>
      <c r="AW384" s="12"/>
      <c r="AX384" s="12"/>
      <c r="AZ384" s="12"/>
      <c r="BA384" s="12"/>
      <c r="BB384" s="12"/>
      <c r="BC384" s="12"/>
      <c r="BD384" s="12"/>
    </row>
    <row r="385" spans="3:56" ht="12" x14ac:dyDescent="0.15">
      <c r="C385" s="11"/>
      <c r="D385" s="88"/>
      <c r="E385" s="11"/>
      <c r="F385" s="88"/>
      <c r="G385" s="11"/>
      <c r="H385" s="88"/>
      <c r="I385" s="11"/>
      <c r="J385" s="11"/>
      <c r="K385" s="11"/>
      <c r="L385" s="11"/>
      <c r="AT385" s="12"/>
      <c r="AU385" s="12"/>
      <c r="AV385" s="12"/>
      <c r="AW385" s="12"/>
      <c r="AX385" s="12"/>
      <c r="AZ385" s="12"/>
      <c r="BA385" s="12"/>
      <c r="BB385" s="12"/>
      <c r="BC385" s="12"/>
      <c r="BD385" s="12"/>
    </row>
    <row r="386" spans="3:56" ht="12" x14ac:dyDescent="0.15">
      <c r="C386" s="11"/>
      <c r="D386" s="88"/>
      <c r="E386" s="11"/>
      <c r="F386" s="88"/>
      <c r="G386" s="11"/>
      <c r="H386" s="88"/>
      <c r="I386" s="11"/>
      <c r="J386" s="11"/>
      <c r="K386" s="11"/>
      <c r="L386" s="11"/>
      <c r="AT386" s="12"/>
      <c r="AU386" s="12"/>
      <c r="AV386" s="12"/>
      <c r="AW386" s="12"/>
      <c r="AX386" s="12"/>
      <c r="AZ386" s="12"/>
      <c r="BA386" s="12"/>
      <c r="BB386" s="12"/>
      <c r="BC386" s="12"/>
      <c r="BD386" s="12"/>
    </row>
    <row r="387" spans="3:56" ht="12" x14ac:dyDescent="0.15">
      <c r="C387" s="11"/>
      <c r="D387" s="88"/>
      <c r="E387" s="11"/>
      <c r="F387" s="88"/>
      <c r="G387" s="11"/>
      <c r="H387" s="88"/>
      <c r="I387" s="11"/>
      <c r="J387" s="11"/>
      <c r="K387" s="11"/>
      <c r="L387" s="11"/>
      <c r="AT387" s="12"/>
      <c r="AU387" s="12"/>
      <c r="AV387" s="12"/>
      <c r="AW387" s="12"/>
      <c r="AX387" s="12"/>
      <c r="AZ387" s="12"/>
      <c r="BA387" s="12"/>
      <c r="BB387" s="12"/>
      <c r="BC387" s="12"/>
      <c r="BD387" s="12"/>
    </row>
    <row r="388" spans="3:56" ht="12" x14ac:dyDescent="0.15">
      <c r="C388" s="11"/>
      <c r="D388" s="88"/>
      <c r="E388" s="11"/>
      <c r="F388" s="88"/>
      <c r="G388" s="11"/>
      <c r="H388" s="88"/>
      <c r="I388" s="11"/>
      <c r="J388" s="11"/>
      <c r="K388" s="11"/>
      <c r="L388" s="11"/>
      <c r="AT388" s="12"/>
      <c r="AU388" s="12"/>
      <c r="AV388" s="12"/>
      <c r="AW388" s="12"/>
      <c r="AX388" s="12"/>
      <c r="AZ388" s="12"/>
      <c r="BA388" s="12"/>
      <c r="BB388" s="12"/>
      <c r="BC388" s="12"/>
      <c r="BD388" s="12"/>
    </row>
    <row r="389" spans="3:56" ht="12" x14ac:dyDescent="0.15">
      <c r="C389" s="11"/>
      <c r="D389" s="88"/>
      <c r="E389" s="11"/>
      <c r="F389" s="88"/>
      <c r="G389" s="11"/>
      <c r="H389" s="88"/>
      <c r="I389" s="11"/>
      <c r="J389" s="11"/>
      <c r="K389" s="11"/>
      <c r="L389" s="11"/>
      <c r="AT389" s="12"/>
      <c r="AU389" s="12"/>
      <c r="AV389" s="12"/>
      <c r="AW389" s="12"/>
      <c r="AX389" s="12"/>
      <c r="AZ389" s="12"/>
      <c r="BA389" s="12"/>
      <c r="BB389" s="12"/>
      <c r="BC389" s="12"/>
      <c r="BD389" s="12"/>
    </row>
    <row r="390" spans="3:56" ht="12" x14ac:dyDescent="0.15">
      <c r="C390" s="11"/>
      <c r="D390" s="88"/>
      <c r="E390" s="11"/>
      <c r="F390" s="88"/>
      <c r="G390" s="11"/>
      <c r="H390" s="88"/>
      <c r="I390" s="11"/>
      <c r="J390" s="11"/>
      <c r="K390" s="11"/>
      <c r="L390" s="11"/>
      <c r="AT390" s="12"/>
      <c r="AU390" s="12"/>
      <c r="AV390" s="12"/>
      <c r="AW390" s="12"/>
      <c r="AX390" s="12"/>
      <c r="AZ390" s="12"/>
      <c r="BA390" s="12"/>
      <c r="BB390" s="12"/>
      <c r="BC390" s="12"/>
      <c r="BD390" s="12"/>
    </row>
    <row r="391" spans="3:56" ht="12" x14ac:dyDescent="0.15">
      <c r="C391" s="11"/>
      <c r="D391" s="88"/>
      <c r="E391" s="11"/>
      <c r="F391" s="88"/>
      <c r="G391" s="11"/>
      <c r="H391" s="88"/>
      <c r="I391" s="11"/>
      <c r="J391" s="11"/>
      <c r="K391" s="11"/>
      <c r="L391" s="11"/>
      <c r="AT391" s="12"/>
      <c r="AU391" s="12"/>
      <c r="AV391" s="12"/>
      <c r="AW391" s="12"/>
      <c r="AX391" s="12"/>
      <c r="AZ391" s="12"/>
      <c r="BA391" s="12"/>
      <c r="BB391" s="12"/>
      <c r="BC391" s="12"/>
      <c r="BD391" s="12"/>
    </row>
    <row r="392" spans="3:56" ht="12" x14ac:dyDescent="0.15">
      <c r="C392" s="11"/>
      <c r="D392" s="88"/>
      <c r="E392" s="11"/>
      <c r="F392" s="88"/>
      <c r="G392" s="11"/>
      <c r="H392" s="88"/>
      <c r="I392" s="11"/>
      <c r="J392" s="11"/>
      <c r="K392" s="11"/>
      <c r="L392" s="11"/>
      <c r="AT392" s="12"/>
      <c r="AU392" s="12"/>
      <c r="AV392" s="12"/>
      <c r="AW392" s="12"/>
      <c r="AX392" s="12"/>
      <c r="AZ392" s="12"/>
      <c r="BA392" s="12"/>
      <c r="BB392" s="12"/>
      <c r="BC392" s="12"/>
      <c r="BD392" s="12"/>
    </row>
    <row r="393" spans="3:56" ht="12" x14ac:dyDescent="0.15">
      <c r="C393" s="11"/>
      <c r="D393" s="88"/>
      <c r="E393" s="11"/>
      <c r="F393" s="88"/>
      <c r="G393" s="11"/>
      <c r="H393" s="88"/>
      <c r="I393" s="11"/>
      <c r="J393" s="11"/>
      <c r="K393" s="11"/>
      <c r="L393" s="11"/>
      <c r="AT393" s="12"/>
      <c r="AU393" s="12"/>
      <c r="AV393" s="12"/>
      <c r="AW393" s="12"/>
      <c r="AX393" s="12"/>
      <c r="AZ393" s="12"/>
      <c r="BA393" s="12"/>
      <c r="BB393" s="12"/>
      <c r="BC393" s="12"/>
      <c r="BD393" s="12"/>
    </row>
    <row r="394" spans="3:56" ht="12" x14ac:dyDescent="0.15">
      <c r="C394" s="11"/>
      <c r="D394" s="88"/>
      <c r="E394" s="11"/>
      <c r="F394" s="88"/>
      <c r="G394" s="11"/>
      <c r="H394" s="88"/>
      <c r="I394" s="11"/>
      <c r="J394" s="11"/>
      <c r="K394" s="11"/>
      <c r="L394" s="11"/>
      <c r="AT394" s="12"/>
      <c r="AU394" s="12"/>
      <c r="AV394" s="12"/>
      <c r="AW394" s="12"/>
      <c r="AX394" s="12"/>
      <c r="AZ394" s="12"/>
      <c r="BA394" s="12"/>
      <c r="BB394" s="12"/>
      <c r="BC394" s="12"/>
      <c r="BD394" s="12"/>
    </row>
    <row r="395" spans="3:56" ht="12" x14ac:dyDescent="0.15">
      <c r="C395" s="11"/>
      <c r="D395" s="88"/>
      <c r="E395" s="11"/>
      <c r="F395" s="88"/>
      <c r="G395" s="11"/>
      <c r="H395" s="88"/>
      <c r="I395" s="11"/>
      <c r="J395" s="11"/>
      <c r="K395" s="11"/>
      <c r="L395" s="11"/>
      <c r="AT395" s="12"/>
      <c r="AU395" s="12"/>
      <c r="AV395" s="12"/>
      <c r="AW395" s="12"/>
      <c r="AX395" s="12"/>
      <c r="AZ395" s="12"/>
      <c r="BA395" s="12"/>
      <c r="BB395" s="12"/>
      <c r="BC395" s="12"/>
      <c r="BD395" s="12"/>
    </row>
    <row r="396" spans="3:56" ht="12" x14ac:dyDescent="0.15">
      <c r="C396" s="11"/>
      <c r="D396" s="88"/>
      <c r="E396" s="11"/>
      <c r="F396" s="88"/>
      <c r="G396" s="11"/>
      <c r="H396" s="88"/>
      <c r="I396" s="11"/>
      <c r="J396" s="11"/>
      <c r="K396" s="11"/>
      <c r="L396" s="11"/>
      <c r="AT396" s="12"/>
      <c r="AU396" s="12"/>
      <c r="AV396" s="12"/>
      <c r="AW396" s="12"/>
      <c r="AX396" s="12"/>
      <c r="AZ396" s="12"/>
      <c r="BA396" s="12"/>
      <c r="BB396" s="12"/>
      <c r="BC396" s="12"/>
      <c r="BD396" s="12"/>
    </row>
    <row r="397" spans="3:56" ht="12" x14ac:dyDescent="0.15">
      <c r="C397" s="11"/>
      <c r="D397" s="88"/>
      <c r="E397" s="11"/>
      <c r="F397" s="88"/>
      <c r="G397" s="11"/>
      <c r="H397" s="88"/>
      <c r="I397" s="11"/>
      <c r="J397" s="11"/>
      <c r="K397" s="11"/>
      <c r="L397" s="11"/>
      <c r="AT397" s="12"/>
      <c r="AU397" s="12"/>
      <c r="AV397" s="12"/>
      <c r="AW397" s="12"/>
      <c r="AX397" s="12"/>
      <c r="AZ397" s="12"/>
      <c r="BA397" s="12"/>
      <c r="BB397" s="12"/>
      <c r="BC397" s="12"/>
      <c r="BD397" s="12"/>
    </row>
    <row r="398" spans="3:56" ht="12" x14ac:dyDescent="0.15">
      <c r="C398" s="11"/>
      <c r="D398" s="88"/>
      <c r="E398" s="11"/>
      <c r="F398" s="88"/>
      <c r="G398" s="11"/>
      <c r="H398" s="88"/>
      <c r="I398" s="11"/>
      <c r="J398" s="11"/>
      <c r="K398" s="11"/>
      <c r="L398" s="11"/>
      <c r="AT398" s="12"/>
      <c r="AU398" s="12"/>
      <c r="AV398" s="12"/>
      <c r="AW398" s="12"/>
      <c r="AX398" s="12"/>
      <c r="AZ398" s="12"/>
      <c r="BA398" s="12"/>
      <c r="BB398" s="12"/>
      <c r="BC398" s="12"/>
      <c r="BD398" s="12"/>
    </row>
    <row r="399" spans="3:56" ht="12" x14ac:dyDescent="0.15">
      <c r="C399" s="11"/>
      <c r="D399" s="88"/>
      <c r="E399" s="11"/>
      <c r="F399" s="88"/>
      <c r="G399" s="11"/>
      <c r="H399" s="88"/>
      <c r="I399" s="11"/>
      <c r="J399" s="11"/>
      <c r="K399" s="11"/>
      <c r="L399" s="11"/>
      <c r="AT399" s="12"/>
      <c r="AU399" s="12"/>
      <c r="AV399" s="12"/>
      <c r="AW399" s="12"/>
      <c r="AX399" s="12"/>
      <c r="AZ399" s="12"/>
      <c r="BA399" s="12"/>
      <c r="BB399" s="12"/>
      <c r="BC399" s="12"/>
      <c r="BD399" s="12"/>
    </row>
    <row r="400" spans="3:56" ht="12" x14ac:dyDescent="0.15">
      <c r="C400" s="11"/>
      <c r="D400" s="88"/>
      <c r="E400" s="11"/>
      <c r="F400" s="88"/>
      <c r="G400" s="11"/>
      <c r="H400" s="88"/>
      <c r="I400" s="11"/>
      <c r="J400" s="11"/>
      <c r="K400" s="11"/>
      <c r="L400" s="11"/>
      <c r="AT400" s="12"/>
      <c r="AU400" s="12"/>
      <c r="AV400" s="12"/>
      <c r="AW400" s="12"/>
      <c r="AX400" s="12"/>
      <c r="AZ400" s="12"/>
      <c r="BA400" s="12"/>
      <c r="BB400" s="12"/>
      <c r="BC400" s="12"/>
      <c r="BD400" s="12"/>
    </row>
    <row r="401" spans="3:56" ht="12" x14ac:dyDescent="0.15">
      <c r="C401" s="11"/>
      <c r="D401" s="88"/>
      <c r="E401" s="11"/>
      <c r="F401" s="88"/>
      <c r="G401" s="11"/>
      <c r="H401" s="88"/>
      <c r="I401" s="11"/>
      <c r="J401" s="11"/>
      <c r="K401" s="11"/>
      <c r="L401" s="11"/>
      <c r="AT401" s="12"/>
      <c r="AU401" s="12"/>
      <c r="AV401" s="12"/>
      <c r="AW401" s="12"/>
      <c r="AX401" s="12"/>
      <c r="AZ401" s="12"/>
      <c r="BA401" s="12"/>
      <c r="BB401" s="12"/>
      <c r="BC401" s="12"/>
      <c r="BD401" s="12"/>
    </row>
    <row r="402" spans="3:56" ht="12" x14ac:dyDescent="0.15">
      <c r="C402" s="11"/>
      <c r="D402" s="88"/>
      <c r="E402" s="11"/>
      <c r="F402" s="88"/>
      <c r="G402" s="11"/>
      <c r="H402" s="88"/>
      <c r="I402" s="11"/>
      <c r="J402" s="11"/>
      <c r="K402" s="11"/>
      <c r="L402" s="11"/>
      <c r="AT402" s="12"/>
      <c r="AU402" s="12"/>
      <c r="AV402" s="12"/>
      <c r="AW402" s="12"/>
      <c r="AX402" s="12"/>
      <c r="AZ402" s="12"/>
      <c r="BA402" s="12"/>
      <c r="BB402" s="12"/>
      <c r="BC402" s="12"/>
      <c r="BD402" s="12"/>
    </row>
    <row r="403" spans="3:56" ht="12" x14ac:dyDescent="0.15">
      <c r="C403" s="11"/>
      <c r="D403" s="88"/>
      <c r="E403" s="11"/>
      <c r="F403" s="88"/>
      <c r="G403" s="11"/>
      <c r="H403" s="88"/>
      <c r="I403" s="11"/>
      <c r="J403" s="11"/>
      <c r="K403" s="11"/>
      <c r="L403" s="11"/>
      <c r="AT403" s="12"/>
      <c r="AU403" s="12"/>
      <c r="AV403" s="12"/>
      <c r="AW403" s="12"/>
      <c r="AX403" s="12"/>
      <c r="AZ403" s="12"/>
      <c r="BA403" s="12"/>
      <c r="BB403" s="12"/>
      <c r="BC403" s="12"/>
      <c r="BD403" s="12"/>
    </row>
    <row r="404" spans="3:56" ht="12" x14ac:dyDescent="0.15">
      <c r="C404" s="11"/>
      <c r="D404" s="88"/>
      <c r="E404" s="11"/>
      <c r="F404" s="88"/>
      <c r="G404" s="11"/>
      <c r="H404" s="88"/>
      <c r="I404" s="11"/>
      <c r="J404" s="11"/>
      <c r="K404" s="11"/>
      <c r="L404" s="11"/>
      <c r="AT404" s="12"/>
      <c r="AU404" s="12"/>
      <c r="AV404" s="12"/>
      <c r="AW404" s="12"/>
      <c r="AX404" s="12"/>
      <c r="AZ404" s="12"/>
      <c r="BA404" s="12"/>
      <c r="BB404" s="12"/>
      <c r="BC404" s="12"/>
      <c r="BD404" s="12"/>
    </row>
    <row r="405" spans="3:56" ht="12" x14ac:dyDescent="0.15">
      <c r="C405" s="11"/>
      <c r="D405" s="88"/>
      <c r="E405" s="11"/>
      <c r="F405" s="88"/>
      <c r="G405" s="11"/>
      <c r="H405" s="88"/>
      <c r="I405" s="11"/>
      <c r="J405" s="11"/>
      <c r="K405" s="11"/>
      <c r="L405" s="11"/>
      <c r="AT405" s="12"/>
      <c r="AU405" s="12"/>
      <c r="AV405" s="12"/>
      <c r="AW405" s="12"/>
      <c r="AX405" s="12"/>
      <c r="AZ405" s="12"/>
      <c r="BA405" s="12"/>
      <c r="BB405" s="12"/>
      <c r="BC405" s="12"/>
      <c r="BD405" s="12"/>
    </row>
    <row r="406" spans="3:56" ht="12" x14ac:dyDescent="0.15">
      <c r="C406" s="11"/>
      <c r="D406" s="88"/>
      <c r="E406" s="11"/>
      <c r="F406" s="88"/>
      <c r="G406" s="11"/>
      <c r="H406" s="88"/>
      <c r="I406" s="11"/>
      <c r="J406" s="11"/>
      <c r="K406" s="11"/>
      <c r="L406" s="11"/>
      <c r="AT406" s="12"/>
      <c r="AU406" s="12"/>
      <c r="AV406" s="12"/>
      <c r="AW406" s="12"/>
      <c r="AX406" s="12"/>
      <c r="AZ406" s="12"/>
      <c r="BA406" s="12"/>
      <c r="BB406" s="12"/>
      <c r="BC406" s="12"/>
      <c r="BD406" s="12"/>
    </row>
    <row r="407" spans="3:56" ht="12" x14ac:dyDescent="0.15">
      <c r="C407" s="11"/>
      <c r="D407" s="88"/>
      <c r="E407" s="11"/>
      <c r="F407" s="88"/>
      <c r="G407" s="11"/>
      <c r="H407" s="88"/>
      <c r="I407" s="11"/>
      <c r="J407" s="11"/>
      <c r="K407" s="11"/>
      <c r="L407" s="11"/>
      <c r="AT407" s="12"/>
      <c r="AU407" s="12"/>
      <c r="AV407" s="12"/>
      <c r="AW407" s="12"/>
      <c r="AX407" s="12"/>
      <c r="AZ407" s="12"/>
      <c r="BA407" s="12"/>
      <c r="BB407" s="12"/>
      <c r="BC407" s="12"/>
      <c r="BD407" s="12"/>
    </row>
    <row r="408" spans="3:56" ht="12" x14ac:dyDescent="0.15">
      <c r="C408" s="11"/>
      <c r="D408" s="88"/>
      <c r="E408" s="11"/>
      <c r="F408" s="88"/>
      <c r="G408" s="11"/>
      <c r="H408" s="88"/>
      <c r="I408" s="11"/>
      <c r="J408" s="11"/>
      <c r="K408" s="11"/>
      <c r="L408" s="11"/>
      <c r="AT408" s="12"/>
      <c r="AU408" s="12"/>
      <c r="AV408" s="12"/>
      <c r="AW408" s="12"/>
      <c r="AX408" s="12"/>
      <c r="AZ408" s="12"/>
      <c r="BA408" s="12"/>
      <c r="BB408" s="12"/>
      <c r="BC408" s="12"/>
      <c r="BD408" s="12"/>
    </row>
    <row r="409" spans="3:56" ht="12" x14ac:dyDescent="0.15">
      <c r="C409" s="11"/>
      <c r="D409" s="88"/>
      <c r="E409" s="11"/>
      <c r="F409" s="88"/>
      <c r="G409" s="11"/>
      <c r="H409" s="88"/>
      <c r="I409" s="11"/>
      <c r="J409" s="11"/>
      <c r="K409" s="11"/>
      <c r="L409" s="11"/>
      <c r="AT409" s="12"/>
      <c r="AU409" s="12"/>
      <c r="AV409" s="12"/>
      <c r="AW409" s="12"/>
      <c r="AX409" s="12"/>
      <c r="AZ409" s="12"/>
      <c r="BA409" s="12"/>
      <c r="BB409" s="12"/>
      <c r="BC409" s="12"/>
      <c r="BD409" s="12"/>
    </row>
    <row r="410" spans="3:56" ht="12" x14ac:dyDescent="0.15">
      <c r="C410" s="11"/>
      <c r="D410" s="88"/>
      <c r="E410" s="11"/>
      <c r="F410" s="88"/>
      <c r="G410" s="11"/>
      <c r="H410" s="88"/>
      <c r="I410" s="11"/>
      <c r="J410" s="11"/>
      <c r="K410" s="11"/>
      <c r="L410" s="11"/>
      <c r="AT410" s="12"/>
      <c r="AU410" s="12"/>
      <c r="AV410" s="12"/>
      <c r="AW410" s="12"/>
      <c r="AX410" s="12"/>
      <c r="AZ410" s="12"/>
      <c r="BA410" s="12"/>
      <c r="BB410" s="12"/>
      <c r="BC410" s="12"/>
      <c r="BD410" s="12"/>
    </row>
    <row r="411" spans="3:56" ht="12" x14ac:dyDescent="0.15">
      <c r="C411" s="11"/>
      <c r="D411" s="88"/>
      <c r="E411" s="11"/>
      <c r="F411" s="88"/>
      <c r="G411" s="11"/>
      <c r="H411" s="88"/>
      <c r="I411" s="11"/>
      <c r="J411" s="11"/>
      <c r="K411" s="11"/>
      <c r="L411" s="11"/>
      <c r="AT411" s="12"/>
      <c r="AU411" s="12"/>
      <c r="AV411" s="12"/>
      <c r="AW411" s="12"/>
      <c r="AX411" s="12"/>
      <c r="AZ411" s="12"/>
      <c r="BA411" s="12"/>
      <c r="BB411" s="12"/>
      <c r="BC411" s="12"/>
      <c r="BD411" s="12"/>
    </row>
    <row r="412" spans="3:56" ht="12" x14ac:dyDescent="0.15">
      <c r="C412" s="11"/>
      <c r="D412" s="88"/>
      <c r="E412" s="11"/>
      <c r="F412" s="88"/>
      <c r="G412" s="11"/>
      <c r="H412" s="88"/>
      <c r="I412" s="11"/>
      <c r="J412" s="11"/>
      <c r="K412" s="11"/>
      <c r="L412" s="11"/>
      <c r="AT412" s="12"/>
      <c r="AU412" s="12"/>
      <c r="AV412" s="12"/>
      <c r="AW412" s="12"/>
      <c r="AX412" s="12"/>
      <c r="AZ412" s="12"/>
      <c r="BA412" s="12"/>
      <c r="BB412" s="12"/>
      <c r="BC412" s="12"/>
      <c r="BD412" s="12"/>
    </row>
    <row r="413" spans="3:56" ht="12" x14ac:dyDescent="0.15">
      <c r="C413" s="11"/>
      <c r="D413" s="88"/>
      <c r="E413" s="11"/>
      <c r="F413" s="88"/>
      <c r="G413" s="11"/>
      <c r="H413" s="88"/>
      <c r="I413" s="11"/>
      <c r="J413" s="11"/>
      <c r="K413" s="11"/>
      <c r="L413" s="11"/>
      <c r="AT413" s="12"/>
      <c r="AU413" s="12"/>
      <c r="AV413" s="12"/>
      <c r="AW413" s="12"/>
      <c r="AX413" s="12"/>
      <c r="AZ413" s="12"/>
      <c r="BA413" s="12"/>
      <c r="BB413" s="12"/>
      <c r="BC413" s="12"/>
      <c r="BD413" s="12"/>
    </row>
    <row r="414" spans="3:56" ht="12" x14ac:dyDescent="0.15">
      <c r="C414" s="11"/>
      <c r="D414" s="88"/>
      <c r="E414" s="11"/>
      <c r="F414" s="88"/>
      <c r="G414" s="11"/>
      <c r="H414" s="88"/>
      <c r="I414" s="11"/>
      <c r="J414" s="11"/>
      <c r="K414" s="11"/>
      <c r="L414" s="11"/>
      <c r="AT414" s="12"/>
      <c r="AU414" s="12"/>
      <c r="AV414" s="12"/>
      <c r="AW414" s="12"/>
      <c r="AX414" s="12"/>
      <c r="AZ414" s="12"/>
      <c r="BA414" s="12"/>
      <c r="BB414" s="12"/>
      <c r="BC414" s="12"/>
      <c r="BD414" s="12"/>
    </row>
    <row r="415" spans="3:56" ht="12" x14ac:dyDescent="0.15">
      <c r="C415" s="11"/>
      <c r="D415" s="88"/>
      <c r="E415" s="11"/>
      <c r="F415" s="88"/>
      <c r="G415" s="11"/>
      <c r="H415" s="88"/>
      <c r="I415" s="11"/>
      <c r="J415" s="11"/>
      <c r="K415" s="11"/>
      <c r="L415" s="11"/>
      <c r="AT415" s="12"/>
      <c r="AU415" s="12"/>
      <c r="AV415" s="12"/>
      <c r="AW415" s="12"/>
      <c r="AX415" s="12"/>
      <c r="AZ415" s="12"/>
      <c r="BA415" s="12"/>
      <c r="BB415" s="12"/>
      <c r="BC415" s="12"/>
      <c r="BD415" s="12"/>
    </row>
    <row r="416" spans="3:56" ht="12" x14ac:dyDescent="0.15">
      <c r="C416" s="11"/>
      <c r="D416" s="88"/>
      <c r="E416" s="11"/>
      <c r="F416" s="88"/>
      <c r="G416" s="11"/>
      <c r="H416" s="88"/>
      <c r="I416" s="11"/>
      <c r="J416" s="11"/>
      <c r="K416" s="11"/>
      <c r="L416" s="11"/>
      <c r="AT416" s="12"/>
      <c r="AU416" s="12"/>
      <c r="AV416" s="12"/>
      <c r="AW416" s="12"/>
      <c r="AX416" s="12"/>
      <c r="AZ416" s="12"/>
      <c r="BA416" s="12"/>
      <c r="BB416" s="12"/>
      <c r="BC416" s="12"/>
      <c r="BD416" s="12"/>
    </row>
    <row r="417" spans="3:56" ht="12" x14ac:dyDescent="0.15">
      <c r="C417" s="11"/>
      <c r="D417" s="88"/>
      <c r="E417" s="11"/>
      <c r="F417" s="88"/>
      <c r="G417" s="11"/>
      <c r="H417" s="88"/>
      <c r="I417" s="11"/>
      <c r="J417" s="11"/>
      <c r="K417" s="11"/>
      <c r="L417" s="11"/>
      <c r="AT417" s="12"/>
      <c r="AU417" s="12"/>
      <c r="AV417" s="12"/>
      <c r="AW417" s="12"/>
      <c r="AX417" s="12"/>
      <c r="AZ417" s="12"/>
      <c r="BA417" s="12"/>
      <c r="BB417" s="12"/>
      <c r="BC417" s="12"/>
      <c r="BD417" s="12"/>
    </row>
    <row r="418" spans="3:56" ht="12" x14ac:dyDescent="0.15">
      <c r="C418" s="11"/>
      <c r="D418" s="88"/>
      <c r="E418" s="11"/>
      <c r="F418" s="88"/>
      <c r="G418" s="11"/>
      <c r="H418" s="88"/>
      <c r="I418" s="11"/>
      <c r="J418" s="11"/>
      <c r="K418" s="11"/>
      <c r="L418" s="11"/>
      <c r="AT418" s="12"/>
      <c r="AU418" s="12"/>
      <c r="AV418" s="12"/>
      <c r="AW418" s="12"/>
      <c r="AX418" s="12"/>
      <c r="AZ418" s="12"/>
      <c r="BA418" s="12"/>
      <c r="BB418" s="12"/>
      <c r="BC418" s="12"/>
      <c r="BD418" s="12"/>
    </row>
    <row r="419" spans="3:56" ht="12" x14ac:dyDescent="0.15">
      <c r="C419" s="11"/>
      <c r="D419" s="88"/>
      <c r="E419" s="11"/>
      <c r="F419" s="88"/>
      <c r="G419" s="11"/>
      <c r="H419" s="88"/>
      <c r="I419" s="11"/>
      <c r="J419" s="11"/>
      <c r="K419" s="11"/>
      <c r="L419" s="11"/>
      <c r="AT419" s="12"/>
      <c r="AU419" s="12"/>
      <c r="AV419" s="12"/>
      <c r="AW419" s="12"/>
      <c r="AX419" s="12"/>
      <c r="AZ419" s="12"/>
      <c r="BA419" s="12"/>
      <c r="BB419" s="12"/>
      <c r="BC419" s="12"/>
      <c r="BD419" s="12"/>
    </row>
    <row r="420" spans="3:56" ht="12" x14ac:dyDescent="0.15">
      <c r="C420" s="11"/>
      <c r="D420" s="88"/>
      <c r="E420" s="11"/>
      <c r="F420" s="88"/>
      <c r="G420" s="11"/>
      <c r="H420" s="88"/>
      <c r="I420" s="11"/>
      <c r="J420" s="11"/>
      <c r="K420" s="11"/>
      <c r="L420" s="11"/>
      <c r="AT420" s="12"/>
      <c r="AU420" s="12"/>
      <c r="AV420" s="12"/>
      <c r="AW420" s="12"/>
      <c r="AX420" s="12"/>
      <c r="AZ420" s="12"/>
      <c r="BA420" s="12"/>
      <c r="BB420" s="12"/>
      <c r="BC420" s="12"/>
      <c r="BD420" s="12"/>
    </row>
    <row r="421" spans="3:56" ht="12" x14ac:dyDescent="0.15">
      <c r="C421" s="11"/>
      <c r="D421" s="88"/>
      <c r="E421" s="11"/>
      <c r="F421" s="88"/>
      <c r="G421" s="11"/>
      <c r="H421" s="88"/>
      <c r="I421" s="11"/>
      <c r="J421" s="11"/>
      <c r="K421" s="11"/>
      <c r="L421" s="11"/>
      <c r="AT421" s="12"/>
      <c r="AU421" s="12"/>
      <c r="AV421" s="12"/>
      <c r="AW421" s="12"/>
      <c r="AX421" s="12"/>
      <c r="AZ421" s="12"/>
      <c r="BA421" s="12"/>
      <c r="BB421" s="12"/>
      <c r="BC421" s="12"/>
      <c r="BD421" s="12"/>
    </row>
    <row r="422" spans="3:56" ht="12" x14ac:dyDescent="0.15">
      <c r="C422" s="11"/>
      <c r="D422" s="88"/>
      <c r="E422" s="11"/>
      <c r="F422" s="88"/>
      <c r="G422" s="11"/>
      <c r="H422" s="88"/>
      <c r="I422" s="11"/>
      <c r="J422" s="11"/>
      <c r="K422" s="11"/>
      <c r="L422" s="11"/>
      <c r="AT422" s="12"/>
      <c r="AU422" s="12"/>
      <c r="AV422" s="12"/>
      <c r="AW422" s="12"/>
      <c r="AX422" s="12"/>
      <c r="AZ422" s="12"/>
      <c r="BA422" s="12"/>
      <c r="BB422" s="12"/>
      <c r="BC422" s="12"/>
      <c r="BD422" s="12"/>
    </row>
    <row r="423" spans="3:56" ht="12" x14ac:dyDescent="0.15">
      <c r="C423" s="11"/>
      <c r="D423" s="88"/>
      <c r="E423" s="11"/>
      <c r="F423" s="88"/>
      <c r="G423" s="11"/>
      <c r="H423" s="88"/>
      <c r="I423" s="11"/>
      <c r="J423" s="11"/>
      <c r="K423" s="11"/>
      <c r="L423" s="11"/>
      <c r="AT423" s="12"/>
      <c r="AU423" s="12"/>
      <c r="AV423" s="12"/>
      <c r="AW423" s="12"/>
      <c r="AX423" s="12"/>
      <c r="AZ423" s="12"/>
      <c r="BA423" s="12"/>
      <c r="BB423" s="12"/>
      <c r="BC423" s="12"/>
      <c r="BD423" s="12"/>
    </row>
    <row r="424" spans="3:56" ht="12" x14ac:dyDescent="0.15">
      <c r="C424" s="11"/>
      <c r="D424" s="88"/>
      <c r="E424" s="11"/>
      <c r="F424" s="88"/>
      <c r="G424" s="11"/>
      <c r="H424" s="88"/>
      <c r="I424" s="11"/>
      <c r="J424" s="11"/>
      <c r="K424" s="11"/>
      <c r="L424" s="11"/>
      <c r="AT424" s="12"/>
      <c r="AU424" s="12"/>
      <c r="AV424" s="12"/>
      <c r="AW424" s="12"/>
      <c r="AX424" s="12"/>
      <c r="AZ424" s="12"/>
      <c r="BA424" s="12"/>
      <c r="BB424" s="12"/>
      <c r="BC424" s="12"/>
      <c r="BD424" s="12"/>
    </row>
    <row r="425" spans="3:56" ht="12" x14ac:dyDescent="0.15">
      <c r="C425" s="11"/>
      <c r="D425" s="88"/>
      <c r="E425" s="11"/>
      <c r="F425" s="88"/>
      <c r="G425" s="11"/>
      <c r="H425" s="88"/>
      <c r="I425" s="11"/>
      <c r="J425" s="11"/>
      <c r="K425" s="11"/>
      <c r="L425" s="11"/>
      <c r="AT425" s="12"/>
      <c r="AU425" s="12"/>
      <c r="AV425" s="12"/>
      <c r="AW425" s="12"/>
      <c r="AX425" s="12"/>
      <c r="AZ425" s="12"/>
      <c r="BA425" s="12"/>
      <c r="BB425" s="12"/>
      <c r="BC425" s="12"/>
      <c r="BD425" s="12"/>
    </row>
    <row r="426" spans="3:56" ht="12" x14ac:dyDescent="0.15">
      <c r="C426" s="11"/>
      <c r="D426" s="88"/>
      <c r="E426" s="11"/>
      <c r="F426" s="88"/>
      <c r="G426" s="11"/>
      <c r="H426" s="88"/>
      <c r="I426" s="11"/>
      <c r="J426" s="11"/>
      <c r="K426" s="11"/>
      <c r="L426" s="11"/>
      <c r="AT426" s="12"/>
      <c r="AU426" s="12"/>
      <c r="AV426" s="12"/>
      <c r="AW426" s="12"/>
      <c r="AX426" s="12"/>
      <c r="AZ426" s="12"/>
      <c r="BA426" s="12"/>
      <c r="BB426" s="12"/>
      <c r="BC426" s="12"/>
      <c r="BD426" s="12"/>
    </row>
    <row r="427" spans="3:56" ht="12" x14ac:dyDescent="0.15">
      <c r="C427" s="11"/>
      <c r="D427" s="88"/>
      <c r="E427" s="11"/>
      <c r="F427" s="88"/>
      <c r="G427" s="11"/>
      <c r="H427" s="88"/>
      <c r="I427" s="11"/>
      <c r="J427" s="11"/>
      <c r="K427" s="11"/>
      <c r="L427" s="11"/>
      <c r="AT427" s="12"/>
      <c r="AU427" s="12"/>
      <c r="AV427" s="12"/>
      <c r="AW427" s="12"/>
      <c r="AX427" s="12"/>
      <c r="AZ427" s="12"/>
      <c r="BA427" s="12"/>
      <c r="BB427" s="12"/>
      <c r="BC427" s="12"/>
      <c r="BD427" s="12"/>
    </row>
    <row r="428" spans="3:56" ht="12" x14ac:dyDescent="0.15">
      <c r="C428" s="11"/>
      <c r="D428" s="88"/>
      <c r="E428" s="11"/>
      <c r="F428" s="88"/>
      <c r="G428" s="11"/>
      <c r="H428" s="88"/>
      <c r="I428" s="11"/>
      <c r="J428" s="11"/>
      <c r="K428" s="11"/>
      <c r="L428" s="11"/>
      <c r="AT428" s="12"/>
      <c r="AU428" s="12"/>
      <c r="AV428" s="12"/>
      <c r="AW428" s="12"/>
      <c r="AX428" s="12"/>
      <c r="AZ428" s="12"/>
      <c r="BA428" s="12"/>
      <c r="BB428" s="12"/>
      <c r="BC428" s="12"/>
      <c r="BD428" s="12"/>
    </row>
    <row r="429" spans="3:56" ht="12" x14ac:dyDescent="0.15">
      <c r="C429" s="11"/>
      <c r="D429" s="88"/>
      <c r="E429" s="11"/>
      <c r="F429" s="88"/>
      <c r="G429" s="11"/>
      <c r="H429" s="88"/>
      <c r="I429" s="11"/>
      <c r="J429" s="11"/>
      <c r="K429" s="11"/>
      <c r="L429" s="11"/>
      <c r="AT429" s="12"/>
      <c r="AU429" s="12"/>
      <c r="AV429" s="12"/>
      <c r="AW429" s="12"/>
      <c r="AX429" s="12"/>
      <c r="AZ429" s="12"/>
      <c r="BA429" s="12"/>
      <c r="BB429" s="12"/>
      <c r="BC429" s="12"/>
      <c r="BD429" s="12"/>
    </row>
    <row r="430" spans="3:56" ht="12" x14ac:dyDescent="0.15">
      <c r="C430" s="11"/>
      <c r="D430" s="88"/>
      <c r="E430" s="11"/>
      <c r="F430" s="88"/>
      <c r="G430" s="11"/>
      <c r="H430" s="88"/>
      <c r="I430" s="11"/>
      <c r="J430" s="11"/>
      <c r="K430" s="11"/>
      <c r="L430" s="11"/>
      <c r="AT430" s="12"/>
      <c r="AU430" s="12"/>
      <c r="AV430" s="12"/>
      <c r="AW430" s="12"/>
      <c r="AX430" s="12"/>
      <c r="AZ430" s="12"/>
      <c r="BA430" s="12"/>
      <c r="BB430" s="12"/>
      <c r="BC430" s="12"/>
      <c r="BD430" s="12"/>
    </row>
    <row r="431" spans="3:56" ht="12" x14ac:dyDescent="0.15">
      <c r="C431" s="11"/>
      <c r="D431" s="88"/>
      <c r="E431" s="11"/>
      <c r="F431" s="88"/>
      <c r="G431" s="11"/>
      <c r="H431" s="88"/>
      <c r="I431" s="11"/>
      <c r="J431" s="11"/>
      <c r="K431" s="11"/>
      <c r="L431" s="11"/>
      <c r="AT431" s="12"/>
      <c r="AU431" s="12"/>
      <c r="AV431" s="12"/>
      <c r="AW431" s="12"/>
      <c r="AX431" s="12"/>
      <c r="AZ431" s="12"/>
      <c r="BA431" s="12"/>
      <c r="BB431" s="12"/>
      <c r="BC431" s="12"/>
      <c r="BD431" s="12"/>
    </row>
    <row r="432" spans="3:56" ht="12" x14ac:dyDescent="0.15">
      <c r="C432" s="11"/>
      <c r="D432" s="88"/>
      <c r="E432" s="11"/>
      <c r="F432" s="88"/>
      <c r="G432" s="11"/>
      <c r="H432" s="88"/>
      <c r="I432" s="11"/>
      <c r="J432" s="11"/>
      <c r="K432" s="11"/>
      <c r="L432" s="11"/>
      <c r="AT432" s="12"/>
      <c r="AU432" s="12"/>
      <c r="AV432" s="12"/>
      <c r="AW432" s="12"/>
      <c r="AX432" s="12"/>
      <c r="AZ432" s="12"/>
      <c r="BA432" s="12"/>
      <c r="BB432" s="12"/>
      <c r="BC432" s="12"/>
      <c r="BD432" s="12"/>
    </row>
    <row r="433" spans="3:56" ht="12" x14ac:dyDescent="0.15">
      <c r="C433" s="11"/>
      <c r="D433" s="88"/>
      <c r="E433" s="11"/>
      <c r="F433" s="88"/>
      <c r="G433" s="11"/>
      <c r="H433" s="88"/>
      <c r="I433" s="11"/>
      <c r="J433" s="11"/>
      <c r="K433" s="11"/>
      <c r="L433" s="11"/>
      <c r="AT433" s="12"/>
      <c r="AU433" s="12"/>
      <c r="AV433" s="12"/>
      <c r="AW433" s="12"/>
      <c r="AX433" s="12"/>
      <c r="AZ433" s="12"/>
      <c r="BA433" s="12"/>
      <c r="BB433" s="12"/>
      <c r="BC433" s="12"/>
      <c r="BD433" s="12"/>
    </row>
    <row r="434" spans="3:56" ht="12" x14ac:dyDescent="0.15">
      <c r="C434" s="11"/>
      <c r="D434" s="88"/>
      <c r="E434" s="11"/>
      <c r="F434" s="88"/>
      <c r="G434" s="11"/>
      <c r="H434" s="88"/>
      <c r="I434" s="11"/>
      <c r="J434" s="11"/>
      <c r="K434" s="11"/>
      <c r="L434" s="11"/>
      <c r="AT434" s="12"/>
      <c r="AU434" s="12"/>
      <c r="AV434" s="12"/>
      <c r="AW434" s="12"/>
      <c r="AX434" s="12"/>
      <c r="AZ434" s="12"/>
      <c r="BA434" s="12"/>
      <c r="BB434" s="12"/>
      <c r="BC434" s="12"/>
      <c r="BD434" s="12"/>
    </row>
    <row r="435" spans="3:56" ht="12" x14ac:dyDescent="0.15">
      <c r="C435" s="11"/>
      <c r="D435" s="88"/>
      <c r="E435" s="11"/>
      <c r="F435" s="88"/>
      <c r="G435" s="11"/>
      <c r="H435" s="88"/>
      <c r="I435" s="11"/>
      <c r="J435" s="11"/>
      <c r="K435" s="11"/>
      <c r="L435" s="11"/>
      <c r="AT435" s="12"/>
      <c r="AU435" s="12"/>
      <c r="AV435" s="12"/>
      <c r="AW435" s="12"/>
      <c r="AX435" s="12"/>
      <c r="AZ435" s="12"/>
      <c r="BA435" s="12"/>
      <c r="BB435" s="12"/>
      <c r="BC435" s="12"/>
      <c r="BD435" s="12"/>
    </row>
    <row r="436" spans="3:56" ht="12" x14ac:dyDescent="0.15">
      <c r="C436" s="11"/>
      <c r="D436" s="88"/>
      <c r="E436" s="11"/>
      <c r="F436" s="88"/>
      <c r="G436" s="11"/>
      <c r="H436" s="88"/>
      <c r="I436" s="11"/>
      <c r="J436" s="11"/>
      <c r="K436" s="11"/>
      <c r="L436" s="11"/>
      <c r="AT436" s="12"/>
      <c r="AU436" s="12"/>
      <c r="AV436" s="12"/>
      <c r="AW436" s="12"/>
      <c r="AX436" s="12"/>
      <c r="AZ436" s="12"/>
      <c r="BA436" s="12"/>
      <c r="BB436" s="12"/>
      <c r="BC436" s="12"/>
      <c r="BD436" s="12"/>
    </row>
    <row r="437" spans="3:56" ht="12" x14ac:dyDescent="0.15">
      <c r="C437" s="11"/>
      <c r="D437" s="88"/>
      <c r="E437" s="11"/>
      <c r="F437" s="88"/>
      <c r="G437" s="11"/>
      <c r="H437" s="88"/>
      <c r="I437" s="11"/>
      <c r="J437" s="11"/>
      <c r="K437" s="11"/>
      <c r="L437" s="11"/>
      <c r="AT437" s="12"/>
      <c r="AU437" s="12"/>
      <c r="AV437" s="12"/>
      <c r="AW437" s="12"/>
      <c r="AX437" s="12"/>
      <c r="AZ437" s="12"/>
      <c r="BA437" s="12"/>
      <c r="BB437" s="12"/>
      <c r="BC437" s="12"/>
      <c r="BD437" s="12"/>
    </row>
    <row r="438" spans="3:56" ht="12" x14ac:dyDescent="0.15">
      <c r="C438" s="11"/>
      <c r="D438" s="88"/>
      <c r="E438" s="11"/>
      <c r="F438" s="88"/>
      <c r="G438" s="11"/>
      <c r="H438" s="88"/>
      <c r="I438" s="11"/>
      <c r="J438" s="11"/>
      <c r="K438" s="11"/>
      <c r="L438" s="11"/>
      <c r="AT438" s="12"/>
      <c r="AU438" s="12"/>
      <c r="AV438" s="12"/>
      <c r="AW438" s="12"/>
      <c r="AX438" s="12"/>
      <c r="AZ438" s="12"/>
      <c r="BA438" s="12"/>
      <c r="BB438" s="12"/>
      <c r="BC438" s="12"/>
      <c r="BD438" s="12"/>
    </row>
    <row r="439" spans="3:56" ht="12" x14ac:dyDescent="0.15">
      <c r="C439" s="11"/>
      <c r="D439" s="88"/>
      <c r="E439" s="11"/>
      <c r="F439" s="88"/>
      <c r="G439" s="11"/>
      <c r="H439" s="88"/>
      <c r="I439" s="11"/>
      <c r="J439" s="11"/>
      <c r="K439" s="11"/>
      <c r="L439" s="11"/>
      <c r="AT439" s="12"/>
      <c r="AU439" s="12"/>
      <c r="AV439" s="12"/>
      <c r="AW439" s="12"/>
      <c r="AX439" s="12"/>
      <c r="AZ439" s="12"/>
      <c r="BA439" s="12"/>
      <c r="BB439" s="12"/>
      <c r="BC439" s="12"/>
      <c r="BD439" s="12"/>
    </row>
    <row r="440" spans="3:56" ht="12" x14ac:dyDescent="0.15">
      <c r="C440" s="11"/>
      <c r="D440" s="88"/>
      <c r="E440" s="11"/>
      <c r="F440" s="88"/>
      <c r="G440" s="11"/>
      <c r="H440" s="88"/>
      <c r="I440" s="11"/>
      <c r="J440" s="11"/>
      <c r="K440" s="11"/>
      <c r="L440" s="11"/>
      <c r="AT440" s="12"/>
      <c r="AU440" s="12"/>
      <c r="AV440" s="12"/>
      <c r="AW440" s="12"/>
      <c r="AX440" s="12"/>
      <c r="AZ440" s="12"/>
      <c r="BA440" s="12"/>
      <c r="BB440" s="12"/>
      <c r="BC440" s="12"/>
      <c r="BD440" s="12"/>
    </row>
    <row r="441" spans="3:56" ht="12" x14ac:dyDescent="0.15">
      <c r="C441" s="11"/>
      <c r="D441" s="88"/>
      <c r="E441" s="11"/>
      <c r="F441" s="88"/>
      <c r="G441" s="11"/>
      <c r="H441" s="88"/>
      <c r="I441" s="11"/>
      <c r="J441" s="11"/>
      <c r="K441" s="11"/>
      <c r="L441" s="11"/>
      <c r="AT441" s="12"/>
      <c r="AU441" s="12"/>
      <c r="AV441" s="12"/>
      <c r="AW441" s="12"/>
      <c r="AX441" s="12"/>
      <c r="AZ441" s="12"/>
      <c r="BA441" s="12"/>
      <c r="BB441" s="12"/>
      <c r="BC441" s="12"/>
      <c r="BD441" s="12"/>
    </row>
    <row r="442" spans="3:56" ht="12" x14ac:dyDescent="0.15">
      <c r="C442" s="11"/>
      <c r="D442" s="88"/>
      <c r="E442" s="11"/>
      <c r="F442" s="88"/>
      <c r="G442" s="11"/>
      <c r="H442" s="88"/>
      <c r="I442" s="11"/>
      <c r="J442" s="11"/>
      <c r="K442" s="11"/>
      <c r="L442" s="11"/>
      <c r="AT442" s="12"/>
      <c r="AU442" s="12"/>
      <c r="AV442" s="12"/>
      <c r="AW442" s="12"/>
      <c r="AX442" s="12"/>
      <c r="AZ442" s="12"/>
      <c r="BA442" s="12"/>
      <c r="BB442" s="12"/>
      <c r="BC442" s="12"/>
      <c r="BD442" s="12"/>
    </row>
    <row r="443" spans="3:56" ht="12" x14ac:dyDescent="0.15">
      <c r="C443" s="11"/>
      <c r="D443" s="88"/>
      <c r="E443" s="11"/>
      <c r="F443" s="88"/>
      <c r="G443" s="11"/>
      <c r="H443" s="88"/>
      <c r="I443" s="11"/>
      <c r="J443" s="11"/>
      <c r="K443" s="11"/>
      <c r="L443" s="11"/>
      <c r="AT443" s="12"/>
      <c r="AU443" s="12"/>
      <c r="AV443" s="12"/>
      <c r="AW443" s="12"/>
      <c r="AX443" s="12"/>
      <c r="AZ443" s="12"/>
      <c r="BA443" s="12"/>
      <c r="BB443" s="12"/>
      <c r="BC443" s="12"/>
      <c r="BD443" s="12"/>
    </row>
    <row r="444" spans="3:56" ht="12" x14ac:dyDescent="0.15">
      <c r="C444" s="11"/>
      <c r="D444" s="88"/>
      <c r="E444" s="11"/>
      <c r="F444" s="88"/>
      <c r="G444" s="11"/>
      <c r="H444" s="88"/>
      <c r="I444" s="11"/>
      <c r="J444" s="11"/>
      <c r="K444" s="11"/>
      <c r="L444" s="11"/>
      <c r="AT444" s="12"/>
      <c r="AU444" s="12"/>
      <c r="AV444" s="12"/>
      <c r="AW444" s="12"/>
      <c r="AX444" s="12"/>
      <c r="AZ444" s="12"/>
      <c r="BA444" s="12"/>
      <c r="BB444" s="12"/>
      <c r="BC444" s="12"/>
      <c r="BD444" s="12"/>
    </row>
    <row r="445" spans="3:56" ht="12" x14ac:dyDescent="0.15">
      <c r="C445" s="11"/>
      <c r="D445" s="88"/>
      <c r="E445" s="11"/>
      <c r="F445" s="88"/>
      <c r="G445" s="11"/>
      <c r="H445" s="88"/>
      <c r="I445" s="11"/>
      <c r="J445" s="11"/>
      <c r="K445" s="11"/>
      <c r="L445" s="11"/>
      <c r="AT445" s="12"/>
      <c r="AU445" s="12"/>
      <c r="AV445" s="12"/>
      <c r="AW445" s="12"/>
      <c r="AX445" s="12"/>
      <c r="AZ445" s="12"/>
      <c r="BA445" s="12"/>
      <c r="BB445" s="12"/>
      <c r="BC445" s="12"/>
      <c r="BD445" s="12"/>
    </row>
    <row r="446" spans="3:56" ht="12" x14ac:dyDescent="0.15">
      <c r="C446" s="11"/>
      <c r="D446" s="88"/>
      <c r="E446" s="11"/>
      <c r="F446" s="88"/>
      <c r="G446" s="11"/>
      <c r="H446" s="88"/>
      <c r="I446" s="11"/>
      <c r="J446" s="11"/>
      <c r="K446" s="11"/>
      <c r="L446" s="11"/>
      <c r="AT446" s="12"/>
      <c r="AU446" s="12"/>
      <c r="AV446" s="12"/>
      <c r="AW446" s="12"/>
      <c r="AX446" s="12"/>
      <c r="AZ446" s="12"/>
      <c r="BA446" s="12"/>
      <c r="BB446" s="12"/>
      <c r="BC446" s="12"/>
      <c r="BD446" s="12"/>
    </row>
    <row r="447" spans="3:56" ht="12" x14ac:dyDescent="0.15">
      <c r="C447" s="11"/>
      <c r="D447" s="88"/>
      <c r="E447" s="11"/>
      <c r="F447" s="88"/>
      <c r="G447" s="11"/>
      <c r="H447" s="88"/>
      <c r="I447" s="11"/>
      <c r="J447" s="11"/>
      <c r="K447" s="11"/>
      <c r="L447" s="11"/>
      <c r="AT447" s="12"/>
      <c r="AU447" s="12"/>
      <c r="AV447" s="12"/>
      <c r="AW447" s="12"/>
      <c r="AX447" s="12"/>
      <c r="AZ447" s="12"/>
      <c r="BA447" s="12"/>
      <c r="BB447" s="12"/>
      <c r="BC447" s="12"/>
      <c r="BD447" s="12"/>
    </row>
    <row r="448" spans="3:56" ht="12" x14ac:dyDescent="0.15">
      <c r="C448" s="11"/>
      <c r="D448" s="88"/>
      <c r="E448" s="11"/>
      <c r="F448" s="88"/>
      <c r="G448" s="11"/>
      <c r="H448" s="88"/>
      <c r="I448" s="11"/>
      <c r="J448" s="11"/>
      <c r="K448" s="11"/>
      <c r="L448" s="11"/>
      <c r="AT448" s="12"/>
      <c r="AU448" s="12"/>
      <c r="AV448" s="12"/>
      <c r="AW448" s="12"/>
      <c r="AX448" s="12"/>
      <c r="AZ448" s="12"/>
      <c r="BA448" s="12"/>
      <c r="BB448" s="12"/>
      <c r="BC448" s="12"/>
      <c r="BD448" s="12"/>
    </row>
    <row r="449" spans="3:56" ht="12" x14ac:dyDescent="0.15">
      <c r="C449" s="11"/>
      <c r="D449" s="88"/>
      <c r="E449" s="11"/>
      <c r="F449" s="88"/>
      <c r="G449" s="11"/>
      <c r="H449" s="88"/>
      <c r="I449" s="11"/>
      <c r="J449" s="11"/>
      <c r="K449" s="11"/>
      <c r="L449" s="11"/>
      <c r="AT449" s="12"/>
      <c r="AU449" s="12"/>
      <c r="AV449" s="12"/>
      <c r="AW449" s="12"/>
      <c r="AX449" s="12"/>
      <c r="AZ449" s="12"/>
      <c r="BA449" s="12"/>
      <c r="BB449" s="12"/>
      <c r="BC449" s="12"/>
      <c r="BD449" s="12"/>
    </row>
    <row r="450" spans="3:56" ht="12" x14ac:dyDescent="0.15">
      <c r="C450" s="11"/>
      <c r="D450" s="88"/>
      <c r="E450" s="11"/>
      <c r="F450" s="88"/>
      <c r="G450" s="11"/>
      <c r="H450" s="88"/>
      <c r="I450" s="11"/>
      <c r="J450" s="11"/>
      <c r="K450" s="11"/>
      <c r="L450" s="11"/>
      <c r="AT450" s="12"/>
      <c r="AU450" s="12"/>
      <c r="AV450" s="12"/>
      <c r="AW450" s="12"/>
      <c r="AX450" s="12"/>
      <c r="AZ450" s="12"/>
      <c r="BA450" s="12"/>
      <c r="BB450" s="12"/>
      <c r="BC450" s="12"/>
      <c r="BD450" s="12"/>
    </row>
    <row r="451" spans="3:56" ht="12" x14ac:dyDescent="0.15">
      <c r="C451" s="11"/>
      <c r="D451" s="88"/>
      <c r="E451" s="11"/>
      <c r="F451" s="88"/>
      <c r="G451" s="11"/>
      <c r="H451" s="88"/>
      <c r="I451" s="11"/>
      <c r="J451" s="11"/>
      <c r="K451" s="11"/>
      <c r="L451" s="11"/>
      <c r="AT451" s="12"/>
      <c r="AU451" s="12"/>
      <c r="AV451" s="12"/>
      <c r="AW451" s="12"/>
      <c r="AX451" s="12"/>
      <c r="AZ451" s="12"/>
      <c r="BA451" s="12"/>
      <c r="BB451" s="12"/>
      <c r="BC451" s="12"/>
      <c r="BD451" s="12"/>
    </row>
    <row r="452" spans="3:56" ht="12" x14ac:dyDescent="0.15">
      <c r="C452" s="11"/>
      <c r="D452" s="88"/>
      <c r="E452" s="11"/>
      <c r="F452" s="88"/>
      <c r="G452" s="11"/>
      <c r="H452" s="88"/>
      <c r="I452" s="11"/>
      <c r="J452" s="11"/>
      <c r="K452" s="11"/>
      <c r="L452" s="11"/>
      <c r="AT452" s="12"/>
      <c r="AU452" s="12"/>
      <c r="AV452" s="12"/>
      <c r="AW452" s="12"/>
      <c r="AX452" s="12"/>
      <c r="AZ452" s="12"/>
      <c r="BA452" s="12"/>
      <c r="BB452" s="12"/>
      <c r="BC452" s="12"/>
      <c r="BD452" s="12"/>
    </row>
    <row r="453" spans="3:56" ht="12" x14ac:dyDescent="0.15">
      <c r="C453" s="11"/>
      <c r="D453" s="88"/>
      <c r="E453" s="11"/>
      <c r="F453" s="88"/>
      <c r="G453" s="11"/>
      <c r="H453" s="88"/>
      <c r="I453" s="11"/>
      <c r="J453" s="11"/>
      <c r="K453" s="11"/>
      <c r="L453" s="11"/>
      <c r="AT453" s="12"/>
      <c r="AU453" s="12"/>
      <c r="AV453" s="12"/>
      <c r="AW453" s="12"/>
      <c r="AX453" s="12"/>
      <c r="AZ453" s="12"/>
      <c r="BA453" s="12"/>
      <c r="BB453" s="12"/>
      <c r="BC453" s="12"/>
      <c r="BD453" s="12"/>
    </row>
    <row r="454" spans="3:56" ht="12" x14ac:dyDescent="0.15">
      <c r="C454" s="11"/>
      <c r="D454" s="88"/>
      <c r="E454" s="11"/>
      <c r="F454" s="88"/>
      <c r="G454" s="11"/>
      <c r="H454" s="88"/>
      <c r="I454" s="11"/>
      <c r="J454" s="11"/>
      <c r="K454" s="11"/>
      <c r="L454" s="11"/>
      <c r="AT454" s="12"/>
      <c r="AU454" s="12"/>
      <c r="AV454" s="12"/>
      <c r="AW454" s="12"/>
      <c r="AX454" s="12"/>
      <c r="AZ454" s="12"/>
      <c r="BA454" s="12"/>
      <c r="BB454" s="12"/>
      <c r="BC454" s="12"/>
      <c r="BD454" s="12"/>
    </row>
    <row r="455" spans="3:56" ht="12" x14ac:dyDescent="0.15">
      <c r="C455" s="11"/>
      <c r="D455" s="88"/>
      <c r="E455" s="11"/>
      <c r="F455" s="88"/>
      <c r="G455" s="11"/>
      <c r="H455" s="88"/>
      <c r="I455" s="11"/>
      <c r="J455" s="11"/>
      <c r="K455" s="11"/>
      <c r="L455" s="11"/>
      <c r="AT455" s="12"/>
      <c r="AU455" s="12"/>
      <c r="AV455" s="12"/>
      <c r="AW455" s="12"/>
      <c r="AX455" s="12"/>
      <c r="AZ455" s="12"/>
      <c r="BA455" s="12"/>
      <c r="BB455" s="12"/>
      <c r="BC455" s="12"/>
      <c r="BD455" s="12"/>
    </row>
    <row r="456" spans="3:56" ht="12" x14ac:dyDescent="0.15">
      <c r="C456" s="11"/>
      <c r="D456" s="88"/>
      <c r="E456" s="11"/>
      <c r="F456" s="88"/>
      <c r="G456" s="11"/>
      <c r="H456" s="88"/>
      <c r="I456" s="11"/>
      <c r="J456" s="11"/>
      <c r="K456" s="11"/>
      <c r="L456" s="11"/>
      <c r="AT456" s="12"/>
      <c r="AU456" s="12"/>
      <c r="AV456" s="12"/>
      <c r="AW456" s="12"/>
      <c r="AX456" s="12"/>
      <c r="AZ456" s="12"/>
      <c r="BA456" s="12"/>
      <c r="BB456" s="12"/>
      <c r="BC456" s="12"/>
      <c r="BD456" s="12"/>
    </row>
    <row r="457" spans="3:56" ht="12" x14ac:dyDescent="0.15">
      <c r="C457" s="11"/>
      <c r="D457" s="88"/>
      <c r="E457" s="11"/>
      <c r="F457" s="88"/>
      <c r="G457" s="11"/>
      <c r="H457" s="88"/>
      <c r="I457" s="11"/>
      <c r="J457" s="11"/>
      <c r="K457" s="11"/>
      <c r="L457" s="11"/>
      <c r="AT457" s="12"/>
      <c r="AU457" s="12"/>
      <c r="AV457" s="12"/>
      <c r="AW457" s="12"/>
      <c r="AX457" s="12"/>
      <c r="AZ457" s="12"/>
      <c r="BA457" s="12"/>
      <c r="BB457" s="12"/>
      <c r="BC457" s="12"/>
      <c r="BD457" s="12"/>
    </row>
    <row r="458" spans="3:56" ht="12" x14ac:dyDescent="0.15">
      <c r="C458" s="11"/>
      <c r="D458" s="88"/>
      <c r="E458" s="11"/>
      <c r="F458" s="88"/>
      <c r="G458" s="11"/>
      <c r="H458" s="88"/>
      <c r="I458" s="11"/>
      <c r="J458" s="11"/>
      <c r="K458" s="11"/>
      <c r="L458" s="11"/>
      <c r="AT458" s="12"/>
      <c r="AU458" s="12"/>
      <c r="AV458" s="12"/>
      <c r="AW458" s="12"/>
      <c r="AX458" s="12"/>
      <c r="AZ458" s="12"/>
      <c r="BA458" s="12"/>
      <c r="BB458" s="12"/>
      <c r="BC458" s="12"/>
      <c r="BD458" s="12"/>
    </row>
    <row r="459" spans="3:56" ht="12" x14ac:dyDescent="0.15">
      <c r="C459" s="11"/>
      <c r="D459" s="88"/>
      <c r="E459" s="11"/>
      <c r="F459" s="88"/>
      <c r="G459" s="11"/>
      <c r="H459" s="88"/>
      <c r="I459" s="11"/>
      <c r="J459" s="11"/>
      <c r="K459" s="11"/>
      <c r="L459" s="11"/>
      <c r="AT459" s="12"/>
      <c r="AU459" s="12"/>
      <c r="AV459" s="12"/>
      <c r="AW459" s="12"/>
      <c r="AX459" s="12"/>
      <c r="AZ459" s="12"/>
      <c r="BA459" s="12"/>
      <c r="BB459" s="12"/>
      <c r="BC459" s="12"/>
      <c r="BD459" s="12"/>
    </row>
    <row r="460" spans="3:56" ht="12" x14ac:dyDescent="0.15">
      <c r="C460" s="11"/>
      <c r="D460" s="88"/>
      <c r="E460" s="11"/>
      <c r="F460" s="88"/>
      <c r="G460" s="11"/>
      <c r="H460" s="88"/>
      <c r="I460" s="11"/>
      <c r="J460" s="11"/>
      <c r="K460" s="11"/>
      <c r="L460" s="11"/>
      <c r="AT460" s="12"/>
      <c r="AU460" s="12"/>
      <c r="AV460" s="12"/>
      <c r="AW460" s="12"/>
      <c r="AX460" s="12"/>
      <c r="AZ460" s="12"/>
      <c r="BA460" s="12"/>
      <c r="BB460" s="12"/>
      <c r="BC460" s="12"/>
      <c r="BD460" s="12"/>
    </row>
    <row r="461" spans="3:56" ht="12" x14ac:dyDescent="0.15">
      <c r="C461" s="11"/>
      <c r="D461" s="88"/>
      <c r="E461" s="11"/>
      <c r="F461" s="88"/>
      <c r="G461" s="11"/>
      <c r="H461" s="88"/>
      <c r="I461" s="11"/>
      <c r="J461" s="11"/>
      <c r="K461" s="11"/>
      <c r="L461" s="11"/>
      <c r="AT461" s="12"/>
      <c r="AU461" s="12"/>
      <c r="AV461" s="12"/>
      <c r="AW461" s="12"/>
      <c r="AX461" s="12"/>
      <c r="AZ461" s="12"/>
      <c r="BA461" s="12"/>
      <c r="BB461" s="12"/>
      <c r="BC461" s="12"/>
      <c r="BD461" s="12"/>
    </row>
    <row r="462" spans="3:56" ht="12" x14ac:dyDescent="0.15">
      <c r="C462" s="11"/>
      <c r="D462" s="88"/>
      <c r="E462" s="11"/>
      <c r="F462" s="88"/>
      <c r="G462" s="11"/>
      <c r="H462" s="88"/>
      <c r="I462" s="11"/>
      <c r="J462" s="11"/>
      <c r="K462" s="11"/>
      <c r="L462" s="11"/>
      <c r="AT462" s="12"/>
      <c r="AU462" s="12"/>
      <c r="AV462" s="12"/>
      <c r="AW462" s="12"/>
      <c r="AX462" s="12"/>
      <c r="AZ462" s="12"/>
      <c r="BA462" s="12"/>
      <c r="BB462" s="12"/>
      <c r="BC462" s="12"/>
      <c r="BD462" s="12"/>
    </row>
    <row r="463" spans="3:56" ht="12" x14ac:dyDescent="0.15">
      <c r="C463" s="11"/>
      <c r="D463" s="88"/>
      <c r="E463" s="11"/>
      <c r="F463" s="88"/>
      <c r="G463" s="11"/>
      <c r="H463" s="88"/>
      <c r="I463" s="11"/>
      <c r="J463" s="11"/>
      <c r="K463" s="11"/>
      <c r="L463" s="11"/>
      <c r="AT463" s="12"/>
      <c r="AU463" s="12"/>
      <c r="AV463" s="12"/>
      <c r="AW463" s="12"/>
      <c r="AX463" s="12"/>
      <c r="AZ463" s="12"/>
      <c r="BA463" s="12"/>
      <c r="BB463" s="12"/>
      <c r="BC463" s="12"/>
      <c r="BD463" s="12"/>
    </row>
    <row r="464" spans="3:56" ht="12" x14ac:dyDescent="0.15">
      <c r="C464" s="11"/>
      <c r="D464" s="88"/>
      <c r="E464" s="11"/>
      <c r="F464" s="88"/>
      <c r="G464" s="11"/>
      <c r="H464" s="88"/>
      <c r="I464" s="11"/>
      <c r="J464" s="11"/>
      <c r="K464" s="11"/>
      <c r="L464" s="11"/>
      <c r="AT464" s="12"/>
      <c r="AU464" s="12"/>
      <c r="AV464" s="12"/>
      <c r="AW464" s="12"/>
      <c r="AX464" s="12"/>
      <c r="AZ464" s="12"/>
      <c r="BA464" s="12"/>
      <c r="BB464" s="12"/>
      <c r="BC464" s="12"/>
      <c r="BD464" s="12"/>
    </row>
    <row r="465" spans="3:56" ht="12" x14ac:dyDescent="0.15">
      <c r="C465" s="11"/>
      <c r="D465" s="88"/>
      <c r="E465" s="11"/>
      <c r="F465" s="88"/>
      <c r="G465" s="11"/>
      <c r="H465" s="88"/>
      <c r="I465" s="11"/>
      <c r="J465" s="11"/>
      <c r="K465" s="11"/>
      <c r="L465" s="11"/>
      <c r="AT465" s="12"/>
      <c r="AU465" s="12"/>
      <c r="AV465" s="12"/>
      <c r="AW465" s="12"/>
      <c r="AX465" s="12"/>
      <c r="AZ465" s="12"/>
      <c r="BA465" s="12"/>
      <c r="BB465" s="12"/>
      <c r="BC465" s="12"/>
      <c r="BD465" s="12"/>
    </row>
    <row r="466" spans="3:56" ht="12" x14ac:dyDescent="0.15">
      <c r="C466" s="11"/>
      <c r="D466" s="88"/>
      <c r="E466" s="11"/>
      <c r="F466" s="88"/>
      <c r="G466" s="11"/>
      <c r="H466" s="88"/>
      <c r="I466" s="11"/>
      <c r="J466" s="11"/>
      <c r="K466" s="11"/>
      <c r="L466" s="11"/>
      <c r="AT466" s="12"/>
      <c r="AU466" s="12"/>
      <c r="AV466" s="12"/>
      <c r="AW466" s="12"/>
      <c r="AX466" s="12"/>
      <c r="AZ466" s="12"/>
      <c r="BA466" s="12"/>
      <c r="BB466" s="12"/>
      <c r="BC466" s="12"/>
      <c r="BD466" s="12"/>
    </row>
    <row r="467" spans="3:56" ht="12" x14ac:dyDescent="0.15">
      <c r="C467" s="11"/>
      <c r="D467" s="88"/>
      <c r="E467" s="11"/>
      <c r="F467" s="88"/>
      <c r="G467" s="11"/>
      <c r="H467" s="88"/>
      <c r="I467" s="11"/>
      <c r="J467" s="11"/>
      <c r="K467" s="11"/>
      <c r="L467" s="11"/>
      <c r="AT467" s="12"/>
      <c r="AU467" s="12"/>
      <c r="AV467" s="12"/>
      <c r="AW467" s="12"/>
      <c r="AX467" s="12"/>
      <c r="AZ467" s="12"/>
      <c r="BA467" s="12"/>
      <c r="BB467" s="12"/>
      <c r="BC467" s="12"/>
      <c r="BD467" s="12"/>
    </row>
    <row r="468" spans="3:56" ht="12" x14ac:dyDescent="0.15">
      <c r="C468" s="11"/>
      <c r="D468" s="88"/>
      <c r="E468" s="11"/>
      <c r="F468" s="88"/>
      <c r="G468" s="11"/>
      <c r="H468" s="88"/>
      <c r="I468" s="11"/>
      <c r="J468" s="11"/>
      <c r="K468" s="11"/>
      <c r="L468" s="11"/>
      <c r="AT468" s="12"/>
      <c r="AU468" s="12"/>
      <c r="AV468" s="12"/>
      <c r="AW468" s="12"/>
      <c r="AX468" s="12"/>
      <c r="AZ468" s="12"/>
      <c r="BA468" s="12"/>
      <c r="BB468" s="12"/>
      <c r="BC468" s="12"/>
      <c r="BD468" s="12"/>
    </row>
    <row r="469" spans="3:56" ht="12" x14ac:dyDescent="0.15">
      <c r="C469" s="11"/>
      <c r="D469" s="88"/>
      <c r="E469" s="11"/>
      <c r="F469" s="88"/>
      <c r="G469" s="11"/>
      <c r="H469" s="88"/>
      <c r="I469" s="11"/>
      <c r="J469" s="11"/>
      <c r="K469" s="11"/>
      <c r="L469" s="11"/>
      <c r="AT469" s="12"/>
      <c r="AU469" s="12"/>
      <c r="AV469" s="12"/>
      <c r="AW469" s="12"/>
      <c r="AX469" s="12"/>
      <c r="AZ469" s="12"/>
      <c r="BA469" s="12"/>
      <c r="BB469" s="12"/>
      <c r="BC469" s="12"/>
      <c r="BD469" s="12"/>
    </row>
    <row r="470" spans="3:56" ht="12" x14ac:dyDescent="0.15">
      <c r="C470" s="11"/>
      <c r="D470" s="88"/>
      <c r="E470" s="11"/>
      <c r="F470" s="88"/>
      <c r="G470" s="11"/>
      <c r="H470" s="88"/>
      <c r="I470" s="11"/>
      <c r="J470" s="11"/>
      <c r="K470" s="11"/>
      <c r="L470" s="11"/>
      <c r="AT470" s="12"/>
      <c r="AU470" s="12"/>
      <c r="AV470" s="12"/>
      <c r="AW470" s="12"/>
      <c r="AX470" s="12"/>
      <c r="AZ470" s="12"/>
      <c r="BA470" s="12"/>
      <c r="BB470" s="12"/>
      <c r="BC470" s="12"/>
      <c r="BD470" s="12"/>
    </row>
    <row r="471" spans="3:56" ht="12" x14ac:dyDescent="0.15">
      <c r="C471" s="11"/>
      <c r="D471" s="88"/>
      <c r="E471" s="11"/>
      <c r="F471" s="88"/>
      <c r="G471" s="11"/>
      <c r="H471" s="88"/>
      <c r="I471" s="11"/>
      <c r="J471" s="11"/>
      <c r="K471" s="11"/>
      <c r="L471" s="11"/>
      <c r="AT471" s="12"/>
      <c r="AU471" s="12"/>
      <c r="AV471" s="12"/>
      <c r="AW471" s="12"/>
      <c r="AX471" s="12"/>
      <c r="AZ471" s="12"/>
      <c r="BA471" s="12"/>
      <c r="BB471" s="12"/>
      <c r="BC471" s="12"/>
      <c r="BD471" s="12"/>
    </row>
    <row r="472" spans="3:56" ht="12" x14ac:dyDescent="0.15">
      <c r="C472" s="11"/>
      <c r="D472" s="88"/>
      <c r="E472" s="11"/>
      <c r="F472" s="88"/>
      <c r="G472" s="11"/>
      <c r="H472" s="88"/>
      <c r="I472" s="11"/>
      <c r="J472" s="11"/>
      <c r="K472" s="11"/>
      <c r="L472" s="11"/>
      <c r="AT472" s="12"/>
      <c r="AU472" s="12"/>
      <c r="AV472" s="12"/>
      <c r="AW472" s="12"/>
      <c r="AX472" s="12"/>
      <c r="AZ472" s="12"/>
      <c r="BA472" s="12"/>
      <c r="BB472" s="12"/>
      <c r="BC472" s="12"/>
      <c r="BD472" s="12"/>
    </row>
    <row r="473" spans="3:56" ht="12" x14ac:dyDescent="0.15">
      <c r="C473" s="11"/>
      <c r="D473" s="88"/>
      <c r="E473" s="11"/>
      <c r="F473" s="88"/>
      <c r="G473" s="11"/>
      <c r="H473" s="88"/>
      <c r="I473" s="11"/>
      <c r="J473" s="11"/>
      <c r="K473" s="11"/>
      <c r="L473" s="11"/>
      <c r="AT473" s="12"/>
      <c r="AU473" s="12"/>
      <c r="AV473" s="12"/>
      <c r="AW473" s="12"/>
      <c r="AX473" s="12"/>
      <c r="AZ473" s="12"/>
      <c r="BA473" s="12"/>
      <c r="BB473" s="12"/>
      <c r="BC473" s="12"/>
      <c r="BD473" s="12"/>
    </row>
    <row r="474" spans="3:56" ht="12" x14ac:dyDescent="0.15">
      <c r="C474" s="11"/>
      <c r="D474" s="88"/>
      <c r="E474" s="11"/>
      <c r="F474" s="88"/>
      <c r="G474" s="11"/>
      <c r="H474" s="88"/>
      <c r="I474" s="11"/>
      <c r="J474" s="11"/>
      <c r="K474" s="11"/>
      <c r="L474" s="11"/>
      <c r="AT474" s="12"/>
      <c r="AU474" s="12"/>
      <c r="AV474" s="12"/>
      <c r="AW474" s="12"/>
      <c r="AX474" s="12"/>
      <c r="AZ474" s="12"/>
      <c r="BA474" s="12"/>
      <c r="BB474" s="12"/>
      <c r="BC474" s="12"/>
      <c r="BD474" s="12"/>
    </row>
    <row r="475" spans="3:56" ht="12" x14ac:dyDescent="0.15">
      <c r="C475" s="11"/>
      <c r="D475" s="88"/>
      <c r="E475" s="11"/>
      <c r="F475" s="88"/>
      <c r="G475" s="11"/>
      <c r="H475" s="88"/>
      <c r="I475" s="11"/>
      <c r="J475" s="11"/>
      <c r="K475" s="11"/>
      <c r="L475" s="11"/>
      <c r="AT475" s="12"/>
      <c r="AU475" s="12"/>
      <c r="AV475" s="12"/>
      <c r="AW475" s="12"/>
      <c r="AX475" s="12"/>
      <c r="AZ475" s="12"/>
      <c r="BA475" s="12"/>
      <c r="BB475" s="12"/>
      <c r="BC475" s="12"/>
      <c r="BD475" s="12"/>
    </row>
    <row r="476" spans="3:56" ht="12" x14ac:dyDescent="0.15">
      <c r="C476" s="11"/>
      <c r="D476" s="88"/>
      <c r="E476" s="11"/>
      <c r="F476" s="88"/>
      <c r="G476" s="11"/>
      <c r="H476" s="88"/>
      <c r="I476" s="11"/>
      <c r="J476" s="11"/>
      <c r="K476" s="11"/>
      <c r="L476" s="11"/>
      <c r="AT476" s="12"/>
      <c r="AU476" s="12"/>
      <c r="AV476" s="12"/>
      <c r="AW476" s="12"/>
      <c r="AX476" s="12"/>
      <c r="AZ476" s="12"/>
      <c r="BA476" s="12"/>
      <c r="BB476" s="12"/>
      <c r="BC476" s="12"/>
      <c r="BD476" s="12"/>
    </row>
    <row r="477" spans="3:56" ht="12" x14ac:dyDescent="0.15">
      <c r="C477" s="11"/>
      <c r="D477" s="88"/>
      <c r="E477" s="11"/>
      <c r="F477" s="88"/>
      <c r="G477" s="11"/>
      <c r="H477" s="88"/>
      <c r="I477" s="11"/>
      <c r="J477" s="11"/>
      <c r="K477" s="11"/>
      <c r="L477" s="11"/>
      <c r="AT477" s="12"/>
      <c r="AU477" s="12"/>
      <c r="AV477" s="12"/>
      <c r="AW477" s="12"/>
      <c r="AX477" s="12"/>
      <c r="AZ477" s="12"/>
      <c r="BA477" s="12"/>
      <c r="BB477" s="12"/>
      <c r="BC477" s="12"/>
      <c r="BD477" s="12"/>
    </row>
    <row r="478" spans="3:56" ht="12" x14ac:dyDescent="0.15">
      <c r="C478" s="11"/>
      <c r="D478" s="88"/>
      <c r="E478" s="11"/>
      <c r="F478" s="88"/>
      <c r="G478" s="11"/>
      <c r="H478" s="88"/>
      <c r="I478" s="11"/>
      <c r="J478" s="11"/>
      <c r="K478" s="11"/>
      <c r="L478" s="11"/>
      <c r="AT478" s="12"/>
      <c r="AU478" s="12"/>
      <c r="AV478" s="12"/>
      <c r="AW478" s="12"/>
      <c r="AX478" s="12"/>
      <c r="AZ478" s="12"/>
      <c r="BA478" s="12"/>
      <c r="BB478" s="12"/>
      <c r="BC478" s="12"/>
      <c r="BD478" s="12"/>
    </row>
    <row r="479" spans="3:56" ht="12" x14ac:dyDescent="0.15">
      <c r="C479" s="11"/>
      <c r="D479" s="88"/>
      <c r="E479" s="11"/>
      <c r="F479" s="88"/>
      <c r="G479" s="11"/>
      <c r="H479" s="88"/>
      <c r="I479" s="11"/>
      <c r="J479" s="11"/>
      <c r="K479" s="11"/>
      <c r="L479" s="11"/>
      <c r="AT479" s="12"/>
      <c r="AU479" s="12"/>
      <c r="AV479" s="12"/>
      <c r="AW479" s="12"/>
      <c r="AX479" s="12"/>
      <c r="AZ479" s="12"/>
      <c r="BA479" s="12"/>
      <c r="BB479" s="12"/>
      <c r="BC479" s="12"/>
      <c r="BD479" s="12"/>
    </row>
    <row r="480" spans="3:56" ht="12" x14ac:dyDescent="0.15">
      <c r="C480" s="11"/>
      <c r="D480" s="88"/>
      <c r="E480" s="11"/>
      <c r="F480" s="88"/>
      <c r="G480" s="11"/>
      <c r="H480" s="88"/>
      <c r="I480" s="11"/>
      <c r="J480" s="11"/>
      <c r="K480" s="11"/>
      <c r="L480" s="11"/>
      <c r="AT480" s="12"/>
      <c r="AU480" s="12"/>
      <c r="AV480" s="12"/>
      <c r="AW480" s="12"/>
      <c r="AX480" s="12"/>
      <c r="AZ480" s="12"/>
      <c r="BA480" s="12"/>
      <c r="BB480" s="12"/>
      <c r="BC480" s="12"/>
      <c r="BD480" s="12"/>
    </row>
    <row r="481" spans="3:56" ht="12" x14ac:dyDescent="0.15">
      <c r="C481" s="11"/>
      <c r="D481" s="88"/>
      <c r="E481" s="11"/>
      <c r="F481" s="88"/>
      <c r="G481" s="11"/>
      <c r="H481" s="88"/>
      <c r="I481" s="11"/>
      <c r="J481" s="11"/>
      <c r="K481" s="11"/>
      <c r="L481" s="11"/>
      <c r="AT481" s="12"/>
      <c r="AU481" s="12"/>
      <c r="AV481" s="12"/>
      <c r="AW481" s="12"/>
      <c r="AX481" s="12"/>
      <c r="AZ481" s="12"/>
      <c r="BA481" s="12"/>
      <c r="BB481" s="12"/>
      <c r="BC481" s="12"/>
      <c r="BD481" s="12"/>
    </row>
    <row r="482" spans="3:56" ht="12" x14ac:dyDescent="0.15">
      <c r="C482" s="11"/>
      <c r="D482" s="88"/>
      <c r="E482" s="11"/>
      <c r="F482" s="88"/>
      <c r="G482" s="11"/>
      <c r="H482" s="88"/>
      <c r="I482" s="11"/>
      <c r="J482" s="11"/>
      <c r="K482" s="11"/>
      <c r="L482" s="11"/>
      <c r="AT482" s="12"/>
      <c r="AU482" s="12"/>
      <c r="AV482" s="12"/>
      <c r="AW482" s="12"/>
      <c r="AX482" s="12"/>
      <c r="AZ482" s="12"/>
      <c r="BA482" s="12"/>
      <c r="BB482" s="12"/>
      <c r="BC482" s="12"/>
      <c r="BD482" s="12"/>
    </row>
    <row r="483" spans="3:56" ht="12" x14ac:dyDescent="0.15">
      <c r="C483" s="11"/>
      <c r="D483" s="88"/>
      <c r="E483" s="11"/>
      <c r="F483" s="88"/>
      <c r="G483" s="11"/>
      <c r="H483" s="88"/>
      <c r="I483" s="11"/>
      <c r="J483" s="11"/>
      <c r="K483" s="11"/>
      <c r="L483" s="11"/>
      <c r="AT483" s="12"/>
      <c r="AU483" s="12"/>
      <c r="AV483" s="12"/>
      <c r="AW483" s="12"/>
      <c r="AX483" s="12"/>
      <c r="AZ483" s="12"/>
      <c r="BA483" s="12"/>
      <c r="BB483" s="12"/>
      <c r="BC483" s="12"/>
      <c r="BD483" s="12"/>
    </row>
    <row r="484" spans="3:56" ht="12" x14ac:dyDescent="0.15">
      <c r="C484" s="11"/>
      <c r="D484" s="88"/>
      <c r="E484" s="11"/>
      <c r="F484" s="88"/>
      <c r="G484" s="11"/>
      <c r="H484" s="88"/>
      <c r="I484" s="11"/>
      <c r="J484" s="11"/>
      <c r="K484" s="11"/>
      <c r="L484" s="11"/>
      <c r="AT484" s="12"/>
      <c r="AU484" s="12"/>
      <c r="AV484" s="12"/>
      <c r="AW484" s="12"/>
      <c r="AX484" s="12"/>
      <c r="AZ484" s="12"/>
      <c r="BA484" s="12"/>
      <c r="BB484" s="12"/>
      <c r="BC484" s="12"/>
      <c r="BD484" s="12"/>
    </row>
    <row r="485" spans="3:56" ht="12" x14ac:dyDescent="0.15">
      <c r="C485" s="11"/>
      <c r="D485" s="88"/>
      <c r="E485" s="11"/>
      <c r="F485" s="88"/>
      <c r="G485" s="11"/>
      <c r="H485" s="88"/>
      <c r="I485" s="11"/>
      <c r="J485" s="11"/>
      <c r="K485" s="11"/>
      <c r="L485" s="11"/>
      <c r="AT485" s="12"/>
      <c r="AU485" s="12"/>
      <c r="AV485" s="12"/>
      <c r="AW485" s="12"/>
      <c r="AX485" s="12"/>
      <c r="AZ485" s="12"/>
      <c r="BA485" s="12"/>
      <c r="BB485" s="12"/>
      <c r="BC485" s="12"/>
      <c r="BD485" s="12"/>
    </row>
    <row r="486" spans="3:56" ht="12" x14ac:dyDescent="0.15">
      <c r="C486" s="11"/>
      <c r="D486" s="88"/>
      <c r="E486" s="11"/>
      <c r="F486" s="88"/>
      <c r="G486" s="11"/>
      <c r="H486" s="88"/>
      <c r="I486" s="11"/>
      <c r="J486" s="11"/>
      <c r="K486" s="11"/>
      <c r="L486" s="11"/>
      <c r="AT486" s="12"/>
      <c r="AU486" s="12"/>
      <c r="AV486" s="12"/>
      <c r="AW486" s="12"/>
      <c r="AX486" s="12"/>
      <c r="AZ486" s="12"/>
      <c r="BA486" s="12"/>
      <c r="BB486" s="12"/>
      <c r="BC486" s="12"/>
      <c r="BD486" s="12"/>
    </row>
    <row r="487" spans="3:56" ht="12" x14ac:dyDescent="0.15">
      <c r="C487" s="11"/>
      <c r="D487" s="88"/>
      <c r="E487" s="11"/>
      <c r="F487" s="88"/>
      <c r="G487" s="11"/>
      <c r="H487" s="88"/>
      <c r="I487" s="11"/>
      <c r="J487" s="11"/>
      <c r="K487" s="11"/>
      <c r="L487" s="11"/>
      <c r="AT487" s="12"/>
      <c r="AU487" s="12"/>
      <c r="AV487" s="12"/>
      <c r="AW487" s="12"/>
      <c r="AX487" s="12"/>
      <c r="AZ487" s="12"/>
      <c r="BA487" s="12"/>
      <c r="BB487" s="12"/>
      <c r="BC487" s="12"/>
      <c r="BD487" s="12"/>
    </row>
    <row r="488" spans="3:56" ht="12" x14ac:dyDescent="0.15">
      <c r="C488" s="11"/>
      <c r="D488" s="88"/>
      <c r="E488" s="11"/>
      <c r="F488" s="88"/>
      <c r="G488" s="11"/>
      <c r="H488" s="88"/>
      <c r="I488" s="11"/>
      <c r="J488" s="11"/>
      <c r="K488" s="11"/>
      <c r="L488" s="11"/>
      <c r="AT488" s="12"/>
      <c r="AU488" s="12"/>
      <c r="AV488" s="12"/>
      <c r="AW488" s="12"/>
      <c r="AX488" s="12"/>
      <c r="AZ488" s="12"/>
      <c r="BA488" s="12"/>
      <c r="BB488" s="12"/>
      <c r="BC488" s="12"/>
      <c r="BD488" s="12"/>
    </row>
    <row r="489" spans="3:56" ht="12" x14ac:dyDescent="0.15">
      <c r="C489" s="11"/>
      <c r="D489" s="88"/>
      <c r="E489" s="11"/>
      <c r="F489" s="88"/>
      <c r="G489" s="11"/>
      <c r="H489" s="88"/>
      <c r="I489" s="11"/>
      <c r="J489" s="11"/>
      <c r="K489" s="11"/>
      <c r="L489" s="11"/>
      <c r="AT489" s="12"/>
      <c r="AU489" s="12"/>
      <c r="AV489" s="12"/>
      <c r="AW489" s="12"/>
      <c r="AX489" s="12"/>
      <c r="AZ489" s="12"/>
      <c r="BA489" s="12"/>
      <c r="BB489" s="12"/>
      <c r="BC489" s="12"/>
      <c r="BD489" s="12"/>
    </row>
    <row r="490" spans="3:56" ht="12" x14ac:dyDescent="0.15">
      <c r="C490" s="11"/>
      <c r="D490" s="88"/>
      <c r="E490" s="11"/>
      <c r="F490" s="88"/>
      <c r="G490" s="11"/>
      <c r="H490" s="88"/>
      <c r="I490" s="11"/>
      <c r="J490" s="11"/>
      <c r="K490" s="11"/>
      <c r="L490" s="11"/>
      <c r="AT490" s="12"/>
      <c r="AU490" s="12"/>
      <c r="AV490" s="12"/>
      <c r="AW490" s="12"/>
      <c r="AX490" s="12"/>
      <c r="AZ490" s="12"/>
      <c r="BA490" s="12"/>
      <c r="BB490" s="12"/>
      <c r="BC490" s="12"/>
      <c r="BD490" s="12"/>
    </row>
    <row r="491" spans="3:56" ht="12" x14ac:dyDescent="0.15">
      <c r="C491" s="11"/>
      <c r="D491" s="88"/>
      <c r="E491" s="11"/>
      <c r="F491" s="88"/>
      <c r="G491" s="11"/>
      <c r="H491" s="88"/>
      <c r="I491" s="11"/>
      <c r="J491" s="11"/>
      <c r="K491" s="11"/>
      <c r="L491" s="11"/>
      <c r="AT491" s="12"/>
      <c r="AU491" s="12"/>
      <c r="AV491" s="12"/>
      <c r="AW491" s="12"/>
      <c r="AX491" s="12"/>
      <c r="AZ491" s="12"/>
      <c r="BA491" s="12"/>
      <c r="BB491" s="12"/>
      <c r="BC491" s="12"/>
      <c r="BD491" s="12"/>
    </row>
    <row r="492" spans="3:56" ht="12" x14ac:dyDescent="0.15">
      <c r="C492" s="11"/>
      <c r="D492" s="88"/>
      <c r="E492" s="11"/>
      <c r="F492" s="88"/>
      <c r="G492" s="11"/>
      <c r="H492" s="88"/>
      <c r="I492" s="11"/>
      <c r="J492" s="11"/>
      <c r="K492" s="11"/>
      <c r="L492" s="11"/>
      <c r="AT492" s="12"/>
      <c r="AU492" s="12"/>
      <c r="AV492" s="12"/>
      <c r="AW492" s="12"/>
      <c r="AX492" s="12"/>
      <c r="AZ492" s="12"/>
      <c r="BA492" s="12"/>
      <c r="BB492" s="12"/>
      <c r="BC492" s="12"/>
      <c r="BD492" s="12"/>
    </row>
    <row r="493" spans="3:56" ht="12" x14ac:dyDescent="0.15">
      <c r="C493" s="11"/>
      <c r="D493" s="88"/>
      <c r="E493" s="11"/>
      <c r="F493" s="88"/>
      <c r="G493" s="11"/>
      <c r="H493" s="88"/>
      <c r="I493" s="11"/>
      <c r="J493" s="11"/>
      <c r="K493" s="11"/>
      <c r="L493" s="11"/>
      <c r="AT493" s="12"/>
      <c r="AU493" s="12"/>
      <c r="AV493" s="12"/>
      <c r="AW493" s="12"/>
      <c r="AX493" s="12"/>
      <c r="AZ493" s="12"/>
      <c r="BA493" s="12"/>
      <c r="BB493" s="12"/>
      <c r="BC493" s="12"/>
      <c r="BD493" s="12"/>
    </row>
    <row r="494" spans="3:56" ht="12" x14ac:dyDescent="0.15">
      <c r="C494" s="11"/>
      <c r="D494" s="88"/>
      <c r="E494" s="11"/>
      <c r="F494" s="88"/>
      <c r="G494" s="11"/>
      <c r="H494" s="88"/>
      <c r="I494" s="11"/>
      <c r="J494" s="11"/>
      <c r="K494" s="11"/>
      <c r="L494" s="11"/>
      <c r="AT494" s="12"/>
      <c r="AU494" s="12"/>
      <c r="AV494" s="12"/>
      <c r="AW494" s="12"/>
      <c r="AX494" s="12"/>
      <c r="AZ494" s="12"/>
      <c r="BA494" s="12"/>
      <c r="BB494" s="12"/>
      <c r="BC494" s="12"/>
      <c r="BD494" s="12"/>
    </row>
    <row r="495" spans="3:56" ht="12" x14ac:dyDescent="0.15">
      <c r="C495" s="11"/>
      <c r="D495" s="88"/>
      <c r="E495" s="11"/>
      <c r="F495" s="88"/>
      <c r="G495" s="11"/>
      <c r="H495" s="88"/>
      <c r="I495" s="11"/>
      <c r="J495" s="11"/>
      <c r="K495" s="11"/>
      <c r="L495" s="11"/>
      <c r="AT495" s="12"/>
      <c r="AU495" s="12"/>
      <c r="AV495" s="12"/>
      <c r="AW495" s="12"/>
      <c r="AX495" s="12"/>
      <c r="AZ495" s="12"/>
      <c r="BA495" s="12"/>
      <c r="BB495" s="12"/>
      <c r="BC495" s="12"/>
      <c r="BD495" s="12"/>
    </row>
    <row r="496" spans="3:56" ht="12" x14ac:dyDescent="0.15">
      <c r="C496" s="11"/>
      <c r="D496" s="88"/>
      <c r="E496" s="11"/>
      <c r="F496" s="88"/>
      <c r="G496" s="11"/>
      <c r="H496" s="88"/>
      <c r="I496" s="11"/>
      <c r="J496" s="11"/>
      <c r="K496" s="11"/>
      <c r="L496" s="11"/>
      <c r="AT496" s="12"/>
      <c r="AU496" s="12"/>
      <c r="AV496" s="12"/>
      <c r="AW496" s="12"/>
      <c r="AX496" s="12"/>
      <c r="AZ496" s="12"/>
      <c r="BA496" s="12"/>
      <c r="BB496" s="12"/>
      <c r="BC496" s="12"/>
      <c r="BD496" s="12"/>
    </row>
    <row r="497" spans="3:56" ht="12" x14ac:dyDescent="0.15">
      <c r="C497" s="11"/>
      <c r="D497" s="88"/>
      <c r="E497" s="11"/>
      <c r="F497" s="88"/>
      <c r="G497" s="11"/>
      <c r="H497" s="88"/>
      <c r="I497" s="11"/>
      <c r="J497" s="11"/>
      <c r="K497" s="11"/>
      <c r="L497" s="11"/>
      <c r="AT497" s="12"/>
      <c r="AU497" s="12"/>
      <c r="AV497" s="12"/>
      <c r="AW497" s="12"/>
      <c r="AX497" s="12"/>
      <c r="AZ497" s="12"/>
      <c r="BA497" s="12"/>
      <c r="BB497" s="12"/>
      <c r="BC497" s="12"/>
      <c r="BD497" s="12"/>
    </row>
    <row r="498" spans="3:56" ht="12" x14ac:dyDescent="0.15">
      <c r="C498" s="11"/>
      <c r="D498" s="88"/>
      <c r="E498" s="11"/>
      <c r="F498" s="88"/>
      <c r="G498" s="11"/>
      <c r="H498" s="88"/>
      <c r="I498" s="11"/>
      <c r="J498" s="11"/>
      <c r="K498" s="11"/>
      <c r="L498" s="11"/>
      <c r="AT498" s="12"/>
      <c r="AU498" s="12"/>
      <c r="AV498" s="12"/>
      <c r="AW498" s="12"/>
      <c r="AX498" s="12"/>
      <c r="AZ498" s="12"/>
      <c r="BA498" s="12"/>
      <c r="BB498" s="12"/>
      <c r="BC498" s="12"/>
      <c r="BD498" s="12"/>
    </row>
    <row r="499" spans="3:56" ht="12" x14ac:dyDescent="0.15">
      <c r="C499" s="11"/>
      <c r="D499" s="88"/>
      <c r="E499" s="11"/>
      <c r="F499" s="88"/>
      <c r="G499" s="11"/>
      <c r="H499" s="88"/>
      <c r="I499" s="11"/>
      <c r="J499" s="11"/>
      <c r="K499" s="11"/>
      <c r="L499" s="11"/>
      <c r="AT499" s="12"/>
      <c r="AU499" s="12"/>
      <c r="AV499" s="12"/>
      <c r="AW499" s="12"/>
      <c r="AX499" s="12"/>
      <c r="AZ499" s="12"/>
      <c r="BA499" s="12"/>
      <c r="BB499" s="12"/>
      <c r="BC499" s="12"/>
      <c r="BD499" s="12"/>
    </row>
    <row r="500" spans="3:56" ht="12" x14ac:dyDescent="0.15">
      <c r="C500" s="11"/>
      <c r="D500" s="88"/>
      <c r="E500" s="11"/>
      <c r="F500" s="88"/>
      <c r="G500" s="11"/>
      <c r="H500" s="88"/>
      <c r="I500" s="11"/>
      <c r="J500" s="11"/>
      <c r="K500" s="11"/>
      <c r="L500" s="11"/>
      <c r="AT500" s="12"/>
      <c r="AU500" s="12"/>
      <c r="AV500" s="12"/>
      <c r="AW500" s="12"/>
      <c r="AX500" s="12"/>
      <c r="AZ500" s="12"/>
      <c r="BA500" s="12"/>
      <c r="BB500" s="12"/>
      <c r="BC500" s="12"/>
      <c r="BD500" s="12"/>
    </row>
    <row r="501" spans="3:56" ht="12" x14ac:dyDescent="0.15">
      <c r="C501" s="11"/>
      <c r="D501" s="88"/>
      <c r="E501" s="11"/>
      <c r="F501" s="88"/>
      <c r="G501" s="11"/>
      <c r="H501" s="88"/>
      <c r="I501" s="11"/>
      <c r="J501" s="11"/>
      <c r="K501" s="11"/>
      <c r="L501" s="11"/>
      <c r="AT501" s="12"/>
      <c r="AU501" s="12"/>
      <c r="AV501" s="12"/>
      <c r="AW501" s="12"/>
      <c r="AX501" s="12"/>
      <c r="AZ501" s="12"/>
      <c r="BA501" s="12"/>
      <c r="BB501" s="12"/>
      <c r="BC501" s="12"/>
      <c r="BD501" s="12"/>
    </row>
    <row r="502" spans="3:56" ht="12" x14ac:dyDescent="0.15">
      <c r="C502" s="11"/>
      <c r="D502" s="88"/>
      <c r="E502" s="11"/>
      <c r="F502" s="88"/>
      <c r="G502" s="11"/>
      <c r="H502" s="88"/>
      <c r="I502" s="11"/>
      <c r="J502" s="11"/>
      <c r="K502" s="11"/>
      <c r="L502" s="11"/>
      <c r="AT502" s="12"/>
      <c r="AU502" s="12"/>
      <c r="AV502" s="12"/>
      <c r="AW502" s="12"/>
      <c r="AX502" s="12"/>
      <c r="AZ502" s="12"/>
      <c r="BA502" s="12"/>
      <c r="BB502" s="12"/>
      <c r="BC502" s="12"/>
      <c r="BD502" s="12"/>
    </row>
    <row r="503" spans="3:56" ht="12" x14ac:dyDescent="0.15">
      <c r="C503" s="11"/>
      <c r="D503" s="88"/>
      <c r="E503" s="11"/>
      <c r="F503" s="88"/>
      <c r="G503" s="11"/>
      <c r="H503" s="88"/>
      <c r="I503" s="11"/>
      <c r="J503" s="11"/>
      <c r="K503" s="11"/>
      <c r="L503" s="11"/>
      <c r="AT503" s="12"/>
      <c r="AU503" s="12"/>
      <c r="AV503" s="12"/>
      <c r="AW503" s="12"/>
      <c r="AX503" s="12"/>
      <c r="AZ503" s="12"/>
      <c r="BA503" s="12"/>
      <c r="BB503" s="12"/>
      <c r="BC503" s="12"/>
      <c r="BD503" s="12"/>
    </row>
    <row r="504" spans="3:56" ht="12" x14ac:dyDescent="0.15">
      <c r="C504" s="11"/>
      <c r="D504" s="88"/>
      <c r="E504" s="11"/>
      <c r="F504" s="88"/>
      <c r="G504" s="11"/>
      <c r="H504" s="88"/>
      <c r="I504" s="11"/>
      <c r="J504" s="11"/>
      <c r="K504" s="11"/>
      <c r="L504" s="11"/>
      <c r="AT504" s="12"/>
      <c r="AU504" s="12"/>
      <c r="AV504" s="12"/>
      <c r="AW504" s="12"/>
      <c r="AX504" s="12"/>
      <c r="AZ504" s="12"/>
      <c r="BA504" s="12"/>
      <c r="BB504" s="12"/>
      <c r="BC504" s="12"/>
      <c r="BD504" s="12"/>
    </row>
    <row r="505" spans="3:56" ht="12" x14ac:dyDescent="0.15">
      <c r="C505" s="11"/>
      <c r="D505" s="88"/>
      <c r="E505" s="11"/>
      <c r="F505" s="88"/>
      <c r="G505" s="11"/>
      <c r="H505" s="88"/>
      <c r="I505" s="11"/>
      <c r="J505" s="11"/>
      <c r="K505" s="11"/>
      <c r="L505" s="11"/>
      <c r="AT505" s="12"/>
      <c r="AU505" s="12"/>
      <c r="AV505" s="12"/>
      <c r="AW505" s="12"/>
      <c r="AX505" s="12"/>
      <c r="AZ505" s="12"/>
      <c r="BA505" s="12"/>
      <c r="BB505" s="12"/>
      <c r="BC505" s="12"/>
      <c r="BD505" s="12"/>
    </row>
    <row r="506" spans="3:56" ht="12" x14ac:dyDescent="0.15">
      <c r="C506" s="11"/>
      <c r="D506" s="88"/>
      <c r="E506" s="11"/>
      <c r="F506" s="88"/>
      <c r="G506" s="11"/>
      <c r="H506" s="88"/>
      <c r="I506" s="11"/>
      <c r="J506" s="11"/>
      <c r="K506" s="11"/>
      <c r="L506" s="11"/>
      <c r="AT506" s="12"/>
      <c r="AU506" s="12"/>
      <c r="AV506" s="12"/>
      <c r="AW506" s="12"/>
      <c r="AX506" s="12"/>
      <c r="AZ506" s="12"/>
      <c r="BA506" s="12"/>
      <c r="BB506" s="12"/>
      <c r="BC506" s="12"/>
      <c r="BD506" s="12"/>
    </row>
    <row r="507" spans="3:56" ht="12" x14ac:dyDescent="0.15">
      <c r="C507" s="11"/>
      <c r="D507" s="88"/>
      <c r="E507" s="11"/>
      <c r="F507" s="88"/>
      <c r="G507" s="11"/>
      <c r="H507" s="88"/>
      <c r="I507" s="11"/>
      <c r="J507" s="11"/>
      <c r="K507" s="11"/>
      <c r="L507" s="11"/>
      <c r="AT507" s="12"/>
      <c r="AU507" s="12"/>
      <c r="AV507" s="12"/>
      <c r="AW507" s="12"/>
      <c r="AX507" s="12"/>
      <c r="AZ507" s="12"/>
      <c r="BA507" s="12"/>
      <c r="BB507" s="12"/>
      <c r="BC507" s="12"/>
      <c r="BD507" s="12"/>
    </row>
    <row r="508" spans="3:56" ht="12" x14ac:dyDescent="0.15">
      <c r="C508" s="11"/>
      <c r="D508" s="88"/>
      <c r="E508" s="11"/>
      <c r="F508" s="88"/>
      <c r="G508" s="11"/>
      <c r="H508" s="88"/>
      <c r="I508" s="11"/>
      <c r="J508" s="11"/>
      <c r="K508" s="11"/>
      <c r="L508" s="11"/>
      <c r="AT508" s="12"/>
      <c r="AU508" s="12"/>
      <c r="AV508" s="12"/>
      <c r="AW508" s="12"/>
      <c r="AX508" s="12"/>
      <c r="AZ508" s="12"/>
      <c r="BA508" s="12"/>
      <c r="BB508" s="12"/>
      <c r="BC508" s="12"/>
      <c r="BD508" s="12"/>
    </row>
    <row r="509" spans="3:56" ht="12" x14ac:dyDescent="0.15">
      <c r="C509" s="11"/>
      <c r="D509" s="88"/>
      <c r="E509" s="11"/>
      <c r="F509" s="88"/>
      <c r="G509" s="11"/>
      <c r="H509" s="88"/>
      <c r="I509" s="11"/>
      <c r="J509" s="11"/>
      <c r="K509" s="11"/>
      <c r="L509" s="11"/>
      <c r="AT509" s="12"/>
      <c r="AU509" s="12"/>
      <c r="AV509" s="12"/>
      <c r="AW509" s="12"/>
      <c r="AX509" s="12"/>
      <c r="AZ509" s="12"/>
      <c r="BA509" s="12"/>
      <c r="BB509" s="12"/>
      <c r="BC509" s="12"/>
      <c r="BD509" s="12"/>
    </row>
    <row r="510" spans="3:56" ht="12" x14ac:dyDescent="0.15">
      <c r="C510" s="11"/>
      <c r="D510" s="88"/>
      <c r="E510" s="11"/>
      <c r="F510" s="88"/>
      <c r="G510" s="11"/>
      <c r="H510" s="88"/>
      <c r="I510" s="11"/>
      <c r="J510" s="11"/>
      <c r="K510" s="11"/>
      <c r="L510" s="11"/>
      <c r="AT510" s="12"/>
      <c r="AU510" s="12"/>
      <c r="AV510" s="12"/>
      <c r="AW510" s="12"/>
      <c r="AX510" s="12"/>
      <c r="AZ510" s="12"/>
      <c r="BA510" s="12"/>
      <c r="BB510" s="12"/>
      <c r="BC510" s="12"/>
      <c r="BD510" s="12"/>
    </row>
    <row r="511" spans="3:56" ht="12" x14ac:dyDescent="0.15">
      <c r="C511" s="11"/>
      <c r="D511" s="88"/>
      <c r="E511" s="11"/>
      <c r="F511" s="88"/>
      <c r="G511" s="11"/>
      <c r="H511" s="88"/>
      <c r="I511" s="11"/>
      <c r="J511" s="11"/>
      <c r="K511" s="11"/>
      <c r="L511" s="11"/>
      <c r="AT511" s="12"/>
      <c r="AU511" s="12"/>
      <c r="AV511" s="12"/>
      <c r="AW511" s="12"/>
      <c r="AX511" s="12"/>
      <c r="AZ511" s="12"/>
      <c r="BA511" s="12"/>
      <c r="BB511" s="12"/>
      <c r="BC511" s="12"/>
      <c r="BD511" s="12"/>
    </row>
    <row r="512" spans="3:56" ht="12" x14ac:dyDescent="0.15">
      <c r="C512" s="11"/>
      <c r="D512" s="88"/>
      <c r="E512" s="11"/>
      <c r="F512" s="88"/>
      <c r="G512" s="11"/>
      <c r="H512" s="88"/>
      <c r="I512" s="11"/>
      <c r="J512" s="11"/>
      <c r="K512" s="11"/>
      <c r="L512" s="11"/>
      <c r="AT512" s="12"/>
      <c r="AU512" s="12"/>
      <c r="AV512" s="12"/>
      <c r="AW512" s="12"/>
      <c r="AX512" s="12"/>
      <c r="AZ512" s="12"/>
      <c r="BA512" s="12"/>
      <c r="BB512" s="12"/>
      <c r="BC512" s="12"/>
      <c r="BD512" s="12"/>
    </row>
    <row r="513" spans="3:56" ht="12" x14ac:dyDescent="0.15">
      <c r="C513" s="11"/>
      <c r="D513" s="88"/>
      <c r="E513" s="11"/>
      <c r="F513" s="88"/>
      <c r="G513" s="11"/>
      <c r="H513" s="88"/>
      <c r="I513" s="11"/>
      <c r="J513" s="11"/>
      <c r="K513" s="11"/>
      <c r="L513" s="11"/>
      <c r="AT513" s="12"/>
      <c r="AU513" s="12"/>
      <c r="AV513" s="12"/>
      <c r="AW513" s="12"/>
      <c r="AX513" s="12"/>
      <c r="AZ513" s="12"/>
      <c r="BA513" s="12"/>
      <c r="BB513" s="12"/>
      <c r="BC513" s="12"/>
      <c r="BD513" s="12"/>
    </row>
    <row r="514" spans="3:56" ht="12" x14ac:dyDescent="0.15">
      <c r="C514" s="11"/>
      <c r="D514" s="88"/>
      <c r="E514" s="11"/>
      <c r="F514" s="88"/>
      <c r="G514" s="11"/>
      <c r="H514" s="88"/>
      <c r="I514" s="11"/>
      <c r="J514" s="11"/>
      <c r="K514" s="11"/>
      <c r="L514" s="11"/>
      <c r="AT514" s="12"/>
      <c r="AU514" s="12"/>
      <c r="AV514" s="12"/>
      <c r="AW514" s="12"/>
      <c r="AX514" s="12"/>
      <c r="AZ514" s="12"/>
      <c r="BA514" s="12"/>
      <c r="BB514" s="12"/>
      <c r="BC514" s="12"/>
      <c r="BD514" s="12"/>
    </row>
    <row r="515" spans="3:56" ht="12" x14ac:dyDescent="0.15">
      <c r="C515" s="11"/>
      <c r="D515" s="88"/>
      <c r="E515" s="11"/>
      <c r="F515" s="88"/>
      <c r="G515" s="11"/>
      <c r="H515" s="88"/>
      <c r="I515" s="11"/>
      <c r="J515" s="11"/>
      <c r="K515" s="11"/>
      <c r="L515" s="11"/>
      <c r="AT515" s="12"/>
      <c r="AU515" s="12"/>
      <c r="AV515" s="12"/>
      <c r="AW515" s="12"/>
      <c r="AX515" s="12"/>
      <c r="AZ515" s="12"/>
      <c r="BA515" s="12"/>
      <c r="BB515" s="12"/>
      <c r="BC515" s="12"/>
      <c r="BD515" s="12"/>
    </row>
    <row r="516" spans="3:56" ht="12" x14ac:dyDescent="0.15">
      <c r="C516" s="11"/>
      <c r="D516" s="88"/>
      <c r="E516" s="11"/>
      <c r="F516" s="88"/>
      <c r="G516" s="11"/>
      <c r="H516" s="88"/>
      <c r="I516" s="11"/>
      <c r="J516" s="11"/>
      <c r="K516" s="11"/>
      <c r="L516" s="11"/>
      <c r="AT516" s="12"/>
      <c r="AU516" s="12"/>
      <c r="AV516" s="12"/>
      <c r="AW516" s="12"/>
      <c r="AX516" s="12"/>
      <c r="AZ516" s="12"/>
      <c r="BA516" s="12"/>
      <c r="BB516" s="12"/>
      <c r="BC516" s="12"/>
      <c r="BD516" s="12"/>
    </row>
    <row r="517" spans="3:56" ht="12" x14ac:dyDescent="0.15">
      <c r="C517" s="11"/>
      <c r="D517" s="88"/>
      <c r="E517" s="11"/>
      <c r="F517" s="88"/>
      <c r="G517" s="11"/>
      <c r="H517" s="88"/>
      <c r="I517" s="11"/>
      <c r="J517" s="11"/>
      <c r="K517" s="11"/>
      <c r="L517" s="11"/>
      <c r="AT517" s="12"/>
      <c r="AU517" s="12"/>
      <c r="AV517" s="12"/>
      <c r="AW517" s="12"/>
      <c r="AX517" s="12"/>
      <c r="AZ517" s="12"/>
      <c r="BA517" s="12"/>
      <c r="BB517" s="12"/>
      <c r="BC517" s="12"/>
      <c r="BD517" s="12"/>
    </row>
    <row r="518" spans="3:56" ht="12" x14ac:dyDescent="0.15">
      <c r="C518" s="11"/>
      <c r="D518" s="88"/>
      <c r="E518" s="11"/>
      <c r="F518" s="88"/>
      <c r="G518" s="11"/>
      <c r="H518" s="88"/>
      <c r="I518" s="11"/>
      <c r="J518" s="11"/>
      <c r="K518" s="11"/>
      <c r="L518" s="11"/>
      <c r="AT518" s="12"/>
      <c r="AU518" s="12"/>
      <c r="AV518" s="12"/>
      <c r="AW518" s="12"/>
      <c r="AX518" s="12"/>
      <c r="AZ518" s="12"/>
      <c r="BA518" s="12"/>
      <c r="BB518" s="12"/>
      <c r="BC518" s="12"/>
      <c r="BD518" s="12"/>
    </row>
    <row r="519" spans="3:56" ht="12" x14ac:dyDescent="0.15">
      <c r="C519" s="11"/>
      <c r="D519" s="88"/>
      <c r="E519" s="11"/>
      <c r="F519" s="88"/>
      <c r="G519" s="11"/>
      <c r="H519" s="88"/>
      <c r="I519" s="11"/>
      <c r="J519" s="11"/>
      <c r="K519" s="11"/>
      <c r="L519" s="11"/>
      <c r="AT519" s="12"/>
      <c r="AU519" s="12"/>
      <c r="AV519" s="12"/>
      <c r="AW519" s="12"/>
      <c r="AX519" s="12"/>
      <c r="AZ519" s="12"/>
      <c r="BA519" s="12"/>
      <c r="BB519" s="12"/>
      <c r="BC519" s="12"/>
      <c r="BD519" s="12"/>
    </row>
    <row r="520" spans="3:56" ht="12" x14ac:dyDescent="0.15">
      <c r="C520" s="11"/>
      <c r="D520" s="88"/>
      <c r="E520" s="11"/>
      <c r="F520" s="88"/>
      <c r="G520" s="11"/>
      <c r="H520" s="88"/>
      <c r="I520" s="11"/>
      <c r="J520" s="11"/>
      <c r="K520" s="11"/>
      <c r="L520" s="11"/>
      <c r="AT520" s="12"/>
      <c r="AU520" s="12"/>
      <c r="AV520" s="12"/>
      <c r="AW520" s="12"/>
      <c r="AX520" s="12"/>
      <c r="AZ520" s="12"/>
      <c r="BA520" s="12"/>
      <c r="BB520" s="12"/>
      <c r="BC520" s="12"/>
      <c r="BD520" s="12"/>
    </row>
    <row r="521" spans="3:56" ht="12" x14ac:dyDescent="0.15">
      <c r="C521" s="11"/>
      <c r="D521" s="88"/>
      <c r="E521" s="11"/>
      <c r="F521" s="88"/>
      <c r="G521" s="11"/>
      <c r="H521" s="88"/>
      <c r="I521" s="11"/>
      <c r="J521" s="11"/>
      <c r="K521" s="11"/>
      <c r="L521" s="11"/>
      <c r="AT521" s="12"/>
      <c r="AU521" s="12"/>
      <c r="AV521" s="12"/>
      <c r="AW521" s="12"/>
      <c r="AX521" s="12"/>
      <c r="AZ521" s="12"/>
      <c r="BA521" s="12"/>
      <c r="BB521" s="12"/>
      <c r="BC521" s="12"/>
      <c r="BD521" s="12"/>
    </row>
    <row r="522" spans="3:56" ht="12" x14ac:dyDescent="0.15">
      <c r="C522" s="11"/>
      <c r="D522" s="88"/>
      <c r="E522" s="11"/>
      <c r="F522" s="88"/>
      <c r="G522" s="11"/>
      <c r="H522" s="88"/>
      <c r="I522" s="11"/>
      <c r="J522" s="11"/>
      <c r="K522" s="11"/>
      <c r="L522" s="11"/>
      <c r="AT522" s="12"/>
      <c r="AU522" s="12"/>
      <c r="AV522" s="12"/>
      <c r="AW522" s="12"/>
      <c r="AX522" s="12"/>
      <c r="AZ522" s="12"/>
      <c r="BA522" s="12"/>
      <c r="BB522" s="12"/>
      <c r="BC522" s="12"/>
      <c r="BD522" s="12"/>
    </row>
    <row r="523" spans="3:56" ht="12" x14ac:dyDescent="0.15">
      <c r="C523" s="11"/>
      <c r="D523" s="88"/>
      <c r="E523" s="11"/>
      <c r="F523" s="88"/>
      <c r="G523" s="11"/>
      <c r="H523" s="88"/>
      <c r="I523" s="11"/>
      <c r="J523" s="11"/>
      <c r="K523" s="11"/>
      <c r="L523" s="11"/>
      <c r="AT523" s="12"/>
      <c r="AU523" s="12"/>
      <c r="AV523" s="12"/>
      <c r="AW523" s="12"/>
      <c r="AX523" s="12"/>
      <c r="AZ523" s="12"/>
      <c r="BA523" s="12"/>
      <c r="BB523" s="12"/>
      <c r="BC523" s="12"/>
      <c r="BD523" s="12"/>
    </row>
    <row r="524" spans="3:56" ht="12" x14ac:dyDescent="0.15">
      <c r="C524" s="11"/>
      <c r="D524" s="88"/>
      <c r="E524" s="11"/>
      <c r="F524" s="88"/>
      <c r="G524" s="11"/>
      <c r="H524" s="88"/>
      <c r="I524" s="11"/>
      <c r="J524" s="11"/>
      <c r="K524" s="11"/>
      <c r="L524" s="11"/>
      <c r="AT524" s="12"/>
      <c r="AU524" s="12"/>
      <c r="AV524" s="12"/>
      <c r="AW524" s="12"/>
      <c r="AX524" s="12"/>
      <c r="AZ524" s="12"/>
      <c r="BA524" s="12"/>
      <c r="BB524" s="12"/>
      <c r="BC524" s="12"/>
      <c r="BD524" s="12"/>
    </row>
    <row r="525" spans="3:56" ht="12" x14ac:dyDescent="0.15">
      <c r="C525" s="11"/>
      <c r="D525" s="88"/>
      <c r="E525" s="11"/>
      <c r="F525" s="88"/>
      <c r="G525" s="11"/>
      <c r="H525" s="88"/>
      <c r="I525" s="11"/>
      <c r="J525" s="11"/>
      <c r="K525" s="11"/>
      <c r="L525" s="11"/>
      <c r="AT525" s="12"/>
      <c r="AU525" s="12"/>
      <c r="AV525" s="12"/>
      <c r="AW525" s="12"/>
      <c r="AX525" s="12"/>
      <c r="AZ525" s="12"/>
      <c r="BA525" s="12"/>
      <c r="BB525" s="12"/>
      <c r="BC525" s="12"/>
      <c r="BD525" s="12"/>
    </row>
    <row r="526" spans="3:56" ht="12" x14ac:dyDescent="0.15">
      <c r="C526" s="11"/>
      <c r="D526" s="88"/>
      <c r="E526" s="11"/>
      <c r="F526" s="88"/>
      <c r="G526" s="11"/>
      <c r="H526" s="88"/>
      <c r="I526" s="11"/>
      <c r="J526" s="11"/>
      <c r="K526" s="11"/>
      <c r="L526" s="11"/>
      <c r="AT526" s="12"/>
      <c r="AU526" s="12"/>
      <c r="AV526" s="12"/>
      <c r="AW526" s="12"/>
      <c r="AX526" s="12"/>
      <c r="AZ526" s="12"/>
      <c r="BA526" s="12"/>
      <c r="BB526" s="12"/>
      <c r="BC526" s="12"/>
      <c r="BD526" s="12"/>
    </row>
    <row r="527" spans="3:56" ht="12" x14ac:dyDescent="0.15">
      <c r="C527" s="11"/>
      <c r="D527" s="88"/>
      <c r="E527" s="11"/>
      <c r="F527" s="88"/>
      <c r="G527" s="11"/>
      <c r="H527" s="88"/>
      <c r="I527" s="11"/>
      <c r="J527" s="11"/>
      <c r="K527" s="11"/>
      <c r="L527" s="11"/>
      <c r="AT527" s="12"/>
      <c r="AU527" s="12"/>
      <c r="AV527" s="12"/>
      <c r="AW527" s="12"/>
      <c r="AX527" s="12"/>
      <c r="AZ527" s="12"/>
      <c r="BA527" s="12"/>
      <c r="BB527" s="12"/>
      <c r="BC527" s="12"/>
      <c r="BD527" s="12"/>
    </row>
    <row r="528" spans="3:56" ht="12" x14ac:dyDescent="0.15">
      <c r="C528" s="11"/>
      <c r="D528" s="88"/>
      <c r="E528" s="11"/>
      <c r="F528" s="88"/>
      <c r="G528" s="11"/>
      <c r="H528" s="88"/>
      <c r="I528" s="11"/>
      <c r="J528" s="11"/>
      <c r="K528" s="11"/>
      <c r="L528" s="11"/>
      <c r="AT528" s="12"/>
      <c r="AU528" s="12"/>
      <c r="AV528" s="12"/>
      <c r="AW528" s="12"/>
      <c r="AX528" s="12"/>
      <c r="AZ528" s="12"/>
      <c r="BA528" s="12"/>
      <c r="BB528" s="12"/>
      <c r="BC528" s="12"/>
      <c r="BD528" s="12"/>
    </row>
    <row r="529" spans="3:56" ht="12" x14ac:dyDescent="0.15">
      <c r="C529" s="11"/>
      <c r="D529" s="88"/>
      <c r="E529" s="11"/>
      <c r="F529" s="88"/>
      <c r="G529" s="11"/>
      <c r="H529" s="88"/>
      <c r="I529" s="11"/>
      <c r="J529" s="11"/>
      <c r="K529" s="11"/>
      <c r="L529" s="11"/>
      <c r="AT529" s="12"/>
      <c r="AU529" s="12"/>
      <c r="AV529" s="12"/>
      <c r="AW529" s="12"/>
      <c r="AX529" s="12"/>
      <c r="AZ529" s="12"/>
      <c r="BA529" s="12"/>
      <c r="BB529" s="12"/>
      <c r="BC529" s="12"/>
      <c r="BD529" s="12"/>
    </row>
    <row r="530" spans="3:56" ht="12" x14ac:dyDescent="0.15">
      <c r="C530" s="11"/>
      <c r="D530" s="88"/>
      <c r="E530" s="11"/>
      <c r="F530" s="88"/>
      <c r="G530" s="11"/>
      <c r="H530" s="88"/>
      <c r="I530" s="11"/>
      <c r="J530" s="11"/>
      <c r="K530" s="11"/>
      <c r="L530" s="11"/>
      <c r="AT530" s="12"/>
      <c r="AU530" s="12"/>
      <c r="AV530" s="12"/>
      <c r="AW530" s="12"/>
      <c r="AX530" s="12"/>
      <c r="AZ530" s="12"/>
      <c r="BA530" s="12"/>
      <c r="BB530" s="12"/>
      <c r="BC530" s="12"/>
      <c r="BD530" s="12"/>
    </row>
    <row r="531" spans="3:56" ht="12" x14ac:dyDescent="0.15">
      <c r="C531" s="11"/>
      <c r="D531" s="88"/>
      <c r="E531" s="11"/>
      <c r="F531" s="88"/>
      <c r="G531" s="11"/>
      <c r="H531" s="88"/>
      <c r="I531" s="11"/>
      <c r="J531" s="11"/>
      <c r="K531" s="11"/>
      <c r="L531" s="11"/>
      <c r="AT531" s="12"/>
      <c r="AU531" s="12"/>
      <c r="AV531" s="12"/>
      <c r="AW531" s="12"/>
      <c r="AX531" s="12"/>
      <c r="AZ531" s="12"/>
      <c r="BA531" s="12"/>
      <c r="BB531" s="12"/>
      <c r="BC531" s="12"/>
      <c r="BD531" s="12"/>
    </row>
    <row r="532" spans="3:56" ht="12" x14ac:dyDescent="0.15">
      <c r="C532" s="11"/>
      <c r="D532" s="88"/>
      <c r="E532" s="11"/>
      <c r="F532" s="88"/>
      <c r="G532" s="11"/>
      <c r="H532" s="88"/>
      <c r="I532" s="11"/>
      <c r="J532" s="11"/>
      <c r="K532" s="11"/>
      <c r="L532" s="11"/>
      <c r="AT532" s="12"/>
      <c r="AU532" s="12"/>
      <c r="AV532" s="12"/>
      <c r="AW532" s="12"/>
      <c r="AX532" s="12"/>
      <c r="AZ532" s="12"/>
      <c r="BA532" s="12"/>
      <c r="BB532" s="12"/>
      <c r="BC532" s="12"/>
      <c r="BD532" s="12"/>
    </row>
    <row r="533" spans="3:56" ht="12" x14ac:dyDescent="0.15">
      <c r="C533" s="11"/>
      <c r="D533" s="88"/>
      <c r="E533" s="11"/>
      <c r="F533" s="88"/>
      <c r="G533" s="11"/>
      <c r="H533" s="88"/>
      <c r="I533" s="11"/>
      <c r="J533" s="11"/>
      <c r="K533" s="11"/>
      <c r="L533" s="11"/>
      <c r="AT533" s="12"/>
      <c r="AU533" s="12"/>
      <c r="AV533" s="12"/>
      <c r="AW533" s="12"/>
      <c r="AX533" s="12"/>
      <c r="AZ533" s="12"/>
      <c r="BA533" s="12"/>
      <c r="BB533" s="12"/>
      <c r="BC533" s="12"/>
      <c r="BD533" s="12"/>
    </row>
    <row r="534" spans="3:56" ht="12" x14ac:dyDescent="0.15">
      <c r="C534" s="11"/>
      <c r="D534" s="88"/>
      <c r="E534" s="11"/>
      <c r="F534" s="88"/>
      <c r="G534" s="11"/>
      <c r="H534" s="88"/>
      <c r="I534" s="11"/>
      <c r="J534" s="11"/>
      <c r="K534" s="11"/>
      <c r="L534" s="11"/>
      <c r="AT534" s="12"/>
      <c r="AU534" s="12"/>
      <c r="AV534" s="12"/>
      <c r="AW534" s="12"/>
      <c r="AX534" s="12"/>
      <c r="AZ534" s="12"/>
      <c r="BA534" s="12"/>
      <c r="BB534" s="12"/>
      <c r="BC534" s="12"/>
      <c r="BD534" s="12"/>
    </row>
    <row r="535" spans="3:56" ht="12" x14ac:dyDescent="0.15">
      <c r="C535" s="11"/>
      <c r="D535" s="88"/>
      <c r="E535" s="11"/>
      <c r="F535" s="88"/>
      <c r="G535" s="11"/>
      <c r="H535" s="88"/>
      <c r="I535" s="11"/>
      <c r="J535" s="11"/>
      <c r="K535" s="11"/>
      <c r="L535" s="11"/>
      <c r="AT535" s="12"/>
      <c r="AU535" s="12"/>
      <c r="AV535" s="12"/>
      <c r="AW535" s="12"/>
      <c r="AX535" s="12"/>
      <c r="AZ535" s="12"/>
      <c r="BA535" s="12"/>
      <c r="BB535" s="12"/>
      <c r="BC535" s="12"/>
      <c r="BD535" s="12"/>
    </row>
    <row r="536" spans="3:56" ht="12" x14ac:dyDescent="0.15">
      <c r="C536" s="11"/>
      <c r="D536" s="88"/>
      <c r="E536" s="11"/>
      <c r="F536" s="88"/>
      <c r="G536" s="11"/>
      <c r="H536" s="88"/>
      <c r="I536" s="11"/>
      <c r="J536" s="11"/>
      <c r="K536" s="11"/>
      <c r="L536" s="11"/>
      <c r="AT536" s="12"/>
      <c r="AU536" s="12"/>
      <c r="AV536" s="12"/>
      <c r="AW536" s="12"/>
      <c r="AX536" s="12"/>
      <c r="AZ536" s="12"/>
      <c r="BA536" s="12"/>
      <c r="BB536" s="12"/>
      <c r="BC536" s="12"/>
      <c r="BD536" s="12"/>
    </row>
    <row r="537" spans="3:56" ht="12" x14ac:dyDescent="0.15">
      <c r="C537" s="11"/>
      <c r="D537" s="88"/>
      <c r="E537" s="11"/>
      <c r="F537" s="88"/>
      <c r="G537" s="11"/>
      <c r="H537" s="88"/>
      <c r="I537" s="11"/>
      <c r="J537" s="11"/>
      <c r="K537" s="11"/>
      <c r="L537" s="11"/>
      <c r="AT537" s="12"/>
      <c r="AU537" s="12"/>
      <c r="AV537" s="12"/>
      <c r="AW537" s="12"/>
      <c r="AX537" s="12"/>
      <c r="AZ537" s="12"/>
      <c r="BA537" s="12"/>
      <c r="BB537" s="12"/>
      <c r="BC537" s="12"/>
      <c r="BD537" s="12"/>
    </row>
    <row r="538" spans="3:56" ht="12" x14ac:dyDescent="0.15">
      <c r="C538" s="11"/>
      <c r="D538" s="88"/>
      <c r="E538" s="11"/>
      <c r="F538" s="88"/>
      <c r="G538" s="11"/>
      <c r="H538" s="88"/>
      <c r="I538" s="11"/>
      <c r="J538" s="11"/>
      <c r="K538" s="11"/>
      <c r="L538" s="11"/>
      <c r="AT538" s="12"/>
      <c r="AU538" s="12"/>
      <c r="AV538" s="12"/>
      <c r="AW538" s="12"/>
      <c r="AX538" s="12"/>
      <c r="AZ538" s="12"/>
      <c r="BA538" s="12"/>
      <c r="BB538" s="12"/>
      <c r="BC538" s="12"/>
      <c r="BD538" s="12"/>
    </row>
    <row r="539" spans="3:56" ht="12" x14ac:dyDescent="0.15">
      <c r="C539" s="11"/>
      <c r="D539" s="88"/>
      <c r="E539" s="11"/>
      <c r="F539" s="88"/>
      <c r="G539" s="11"/>
      <c r="H539" s="88"/>
      <c r="I539" s="11"/>
      <c r="J539" s="11"/>
      <c r="K539" s="11"/>
      <c r="L539" s="11"/>
      <c r="AT539" s="12"/>
      <c r="AU539" s="12"/>
      <c r="AV539" s="12"/>
      <c r="AW539" s="12"/>
      <c r="AX539" s="12"/>
      <c r="AZ539" s="12"/>
      <c r="BA539" s="12"/>
      <c r="BB539" s="12"/>
      <c r="BC539" s="12"/>
      <c r="BD539" s="12"/>
    </row>
    <row r="540" spans="3:56" ht="12" x14ac:dyDescent="0.15">
      <c r="C540" s="11"/>
      <c r="D540" s="88"/>
      <c r="E540" s="11"/>
      <c r="F540" s="88"/>
      <c r="G540" s="11"/>
      <c r="H540" s="88"/>
      <c r="I540" s="11"/>
      <c r="J540" s="11"/>
      <c r="K540" s="11"/>
      <c r="L540" s="11"/>
      <c r="AT540" s="12"/>
      <c r="AU540" s="12"/>
      <c r="AV540" s="12"/>
      <c r="AW540" s="12"/>
      <c r="AX540" s="12"/>
      <c r="AZ540" s="12"/>
      <c r="BA540" s="12"/>
      <c r="BB540" s="12"/>
      <c r="BC540" s="12"/>
      <c r="BD540" s="12"/>
    </row>
    <row r="541" spans="3:56" ht="12" x14ac:dyDescent="0.15">
      <c r="C541" s="11"/>
      <c r="D541" s="88"/>
      <c r="E541" s="11"/>
      <c r="F541" s="88"/>
      <c r="G541" s="11"/>
      <c r="H541" s="88"/>
      <c r="I541" s="11"/>
      <c r="J541" s="11"/>
      <c r="K541" s="11"/>
      <c r="L541" s="11"/>
      <c r="AT541" s="12"/>
      <c r="AU541" s="12"/>
      <c r="AV541" s="12"/>
      <c r="AW541" s="12"/>
      <c r="AX541" s="12"/>
      <c r="AZ541" s="12"/>
      <c r="BA541" s="12"/>
      <c r="BB541" s="12"/>
      <c r="BC541" s="12"/>
      <c r="BD541" s="12"/>
    </row>
    <row r="542" spans="3:56" ht="12" x14ac:dyDescent="0.15">
      <c r="C542" s="11"/>
      <c r="D542" s="88"/>
      <c r="E542" s="11"/>
      <c r="F542" s="88"/>
      <c r="G542" s="11"/>
      <c r="H542" s="88"/>
      <c r="I542" s="11"/>
      <c r="J542" s="11"/>
      <c r="K542" s="11"/>
      <c r="L542" s="11"/>
      <c r="AT542" s="12"/>
      <c r="AU542" s="12"/>
      <c r="AV542" s="12"/>
      <c r="AW542" s="12"/>
      <c r="AX542" s="12"/>
      <c r="AZ542" s="12"/>
      <c r="BA542" s="12"/>
      <c r="BB542" s="12"/>
      <c r="BC542" s="12"/>
      <c r="BD542" s="12"/>
    </row>
    <row r="543" spans="3:56" ht="12" x14ac:dyDescent="0.15">
      <c r="C543" s="11"/>
      <c r="D543" s="88"/>
      <c r="E543" s="11"/>
      <c r="F543" s="88"/>
      <c r="G543" s="11"/>
      <c r="H543" s="88"/>
      <c r="I543" s="11"/>
      <c r="J543" s="11"/>
      <c r="K543" s="11"/>
      <c r="L543" s="11"/>
      <c r="AT543" s="12"/>
      <c r="AU543" s="12"/>
      <c r="AV543" s="12"/>
      <c r="AW543" s="12"/>
      <c r="AX543" s="12"/>
      <c r="AZ543" s="12"/>
      <c r="BA543" s="12"/>
      <c r="BB543" s="12"/>
      <c r="BC543" s="12"/>
      <c r="BD543" s="12"/>
    </row>
    <row r="544" spans="3:56" ht="12" x14ac:dyDescent="0.15">
      <c r="C544" s="11"/>
      <c r="D544" s="88"/>
      <c r="E544" s="11"/>
      <c r="F544" s="88"/>
      <c r="G544" s="11"/>
      <c r="H544" s="88"/>
      <c r="I544" s="11"/>
      <c r="J544" s="11"/>
      <c r="K544" s="11"/>
      <c r="L544" s="11"/>
      <c r="AT544" s="12"/>
      <c r="AU544" s="12"/>
      <c r="AV544" s="12"/>
      <c r="AW544" s="12"/>
      <c r="AX544" s="12"/>
      <c r="AZ544" s="12"/>
      <c r="BA544" s="12"/>
      <c r="BB544" s="12"/>
      <c r="BC544" s="12"/>
      <c r="BD544" s="12"/>
    </row>
    <row r="545" spans="3:56" ht="12" x14ac:dyDescent="0.15">
      <c r="C545" s="11"/>
      <c r="D545" s="88"/>
      <c r="E545" s="11"/>
      <c r="F545" s="88"/>
      <c r="G545" s="11"/>
      <c r="H545" s="88"/>
      <c r="I545" s="11"/>
      <c r="J545" s="11"/>
      <c r="K545" s="11"/>
      <c r="L545" s="11"/>
      <c r="AT545" s="12"/>
      <c r="AU545" s="12"/>
      <c r="AV545" s="12"/>
      <c r="AW545" s="12"/>
      <c r="AX545" s="12"/>
      <c r="AZ545" s="12"/>
      <c r="BA545" s="12"/>
      <c r="BB545" s="12"/>
      <c r="BC545" s="12"/>
      <c r="BD545" s="12"/>
    </row>
    <row r="546" spans="3:56" ht="12" x14ac:dyDescent="0.15">
      <c r="C546" s="11"/>
      <c r="D546" s="88"/>
      <c r="E546" s="11"/>
      <c r="F546" s="88"/>
      <c r="G546" s="11"/>
      <c r="H546" s="88"/>
      <c r="I546" s="11"/>
      <c r="J546" s="11"/>
      <c r="K546" s="11"/>
      <c r="L546" s="11"/>
      <c r="AT546" s="12"/>
      <c r="AU546" s="12"/>
      <c r="AV546" s="12"/>
      <c r="AW546" s="12"/>
      <c r="AX546" s="12"/>
      <c r="AZ546" s="12"/>
      <c r="BA546" s="12"/>
      <c r="BB546" s="12"/>
      <c r="BC546" s="12"/>
      <c r="BD546" s="12"/>
    </row>
    <row r="547" spans="3:56" ht="12" x14ac:dyDescent="0.15">
      <c r="C547" s="11"/>
      <c r="D547" s="88"/>
      <c r="E547" s="11"/>
      <c r="F547" s="88"/>
      <c r="G547" s="11"/>
      <c r="H547" s="88"/>
      <c r="I547" s="11"/>
      <c r="J547" s="11"/>
      <c r="K547" s="11"/>
      <c r="L547" s="11"/>
      <c r="AT547" s="12"/>
      <c r="AU547" s="12"/>
      <c r="AV547" s="12"/>
      <c r="AW547" s="12"/>
      <c r="AX547" s="12"/>
      <c r="AZ547" s="12"/>
      <c r="BA547" s="12"/>
      <c r="BB547" s="12"/>
      <c r="BC547" s="12"/>
      <c r="BD547" s="12"/>
    </row>
    <row r="548" spans="3:56" ht="12" x14ac:dyDescent="0.15">
      <c r="C548" s="11"/>
      <c r="D548" s="88"/>
      <c r="E548" s="11"/>
      <c r="F548" s="88"/>
      <c r="G548" s="11"/>
      <c r="H548" s="88"/>
      <c r="I548" s="11"/>
      <c r="J548" s="11"/>
      <c r="K548" s="11"/>
      <c r="L548" s="11"/>
      <c r="AT548" s="12"/>
      <c r="AU548" s="12"/>
      <c r="AV548" s="12"/>
      <c r="AW548" s="12"/>
      <c r="AX548" s="12"/>
      <c r="AZ548" s="12"/>
      <c r="BA548" s="12"/>
      <c r="BB548" s="12"/>
      <c r="BC548" s="12"/>
      <c r="BD548" s="12"/>
    </row>
    <row r="549" spans="3:56" ht="12" x14ac:dyDescent="0.15">
      <c r="C549" s="11"/>
      <c r="D549" s="88"/>
      <c r="E549" s="11"/>
      <c r="F549" s="88"/>
      <c r="G549" s="11"/>
      <c r="H549" s="88"/>
      <c r="I549" s="11"/>
      <c r="J549" s="11"/>
      <c r="K549" s="11"/>
      <c r="L549" s="11"/>
      <c r="AT549" s="12"/>
      <c r="AU549" s="12"/>
      <c r="AV549" s="12"/>
      <c r="AW549" s="12"/>
      <c r="AX549" s="12"/>
      <c r="AZ549" s="12"/>
      <c r="BA549" s="12"/>
      <c r="BB549" s="12"/>
      <c r="BC549" s="12"/>
      <c r="BD549" s="12"/>
    </row>
    <row r="550" spans="3:56" ht="12" x14ac:dyDescent="0.15">
      <c r="C550" s="11"/>
      <c r="D550" s="88"/>
      <c r="E550" s="11"/>
      <c r="F550" s="88"/>
      <c r="G550" s="11"/>
      <c r="H550" s="88"/>
      <c r="I550" s="11"/>
      <c r="J550" s="11"/>
      <c r="K550" s="11"/>
      <c r="L550" s="11"/>
      <c r="AT550" s="12"/>
      <c r="AU550" s="12"/>
      <c r="AV550" s="12"/>
      <c r="AW550" s="12"/>
      <c r="AX550" s="12"/>
      <c r="AZ550" s="12"/>
      <c r="BA550" s="12"/>
      <c r="BB550" s="12"/>
      <c r="BC550" s="12"/>
      <c r="BD550" s="12"/>
    </row>
    <row r="551" spans="3:56" ht="12" x14ac:dyDescent="0.15">
      <c r="C551" s="11"/>
      <c r="D551" s="88"/>
      <c r="E551" s="11"/>
      <c r="F551" s="88"/>
      <c r="G551" s="11"/>
      <c r="H551" s="88"/>
      <c r="I551" s="11"/>
      <c r="J551" s="11"/>
      <c r="K551" s="11"/>
      <c r="L551" s="11"/>
      <c r="AT551" s="12"/>
      <c r="AU551" s="12"/>
      <c r="AV551" s="12"/>
      <c r="AW551" s="12"/>
      <c r="AX551" s="12"/>
      <c r="AZ551" s="12"/>
      <c r="BA551" s="12"/>
      <c r="BB551" s="12"/>
      <c r="BC551" s="12"/>
      <c r="BD551" s="12"/>
    </row>
    <row r="552" spans="3:56" ht="12" x14ac:dyDescent="0.15">
      <c r="C552" s="11"/>
      <c r="D552" s="88"/>
      <c r="E552" s="11"/>
      <c r="F552" s="88"/>
      <c r="G552" s="11"/>
      <c r="H552" s="88"/>
      <c r="I552" s="11"/>
      <c r="J552" s="11"/>
      <c r="K552" s="11"/>
      <c r="L552" s="11"/>
      <c r="AT552" s="12"/>
      <c r="AU552" s="12"/>
      <c r="AV552" s="12"/>
      <c r="AW552" s="12"/>
      <c r="AX552" s="12"/>
      <c r="AZ552" s="12"/>
      <c r="BA552" s="12"/>
      <c r="BB552" s="12"/>
      <c r="BC552" s="12"/>
      <c r="BD552" s="12"/>
    </row>
    <row r="553" spans="3:56" ht="12" x14ac:dyDescent="0.15">
      <c r="C553" s="11"/>
      <c r="D553" s="88"/>
      <c r="E553" s="11"/>
      <c r="F553" s="88"/>
      <c r="G553" s="11"/>
      <c r="H553" s="88"/>
      <c r="I553" s="11"/>
      <c r="J553" s="11"/>
      <c r="K553" s="11"/>
      <c r="L553" s="11"/>
      <c r="AT553" s="12"/>
      <c r="AU553" s="12"/>
      <c r="AV553" s="12"/>
      <c r="AW553" s="12"/>
      <c r="AX553" s="12"/>
      <c r="AZ553" s="12"/>
      <c r="BA553" s="12"/>
      <c r="BB553" s="12"/>
      <c r="BC553" s="12"/>
      <c r="BD553" s="12"/>
    </row>
    <row r="554" spans="3:56" ht="12" x14ac:dyDescent="0.15">
      <c r="C554" s="11"/>
      <c r="D554" s="88"/>
      <c r="E554" s="11"/>
      <c r="F554" s="88"/>
      <c r="G554" s="11"/>
      <c r="H554" s="88"/>
      <c r="I554" s="11"/>
      <c r="J554" s="11"/>
      <c r="K554" s="11"/>
      <c r="L554" s="11"/>
      <c r="AT554" s="12"/>
      <c r="AU554" s="12"/>
      <c r="AV554" s="12"/>
      <c r="AW554" s="12"/>
      <c r="AX554" s="12"/>
      <c r="AZ554" s="12"/>
      <c r="BA554" s="12"/>
      <c r="BB554" s="12"/>
      <c r="BC554" s="12"/>
      <c r="BD554" s="12"/>
    </row>
    <row r="555" spans="3:56" ht="12" x14ac:dyDescent="0.15">
      <c r="C555" s="11"/>
      <c r="D555" s="88"/>
      <c r="E555" s="11"/>
      <c r="F555" s="88"/>
      <c r="G555" s="11"/>
      <c r="H555" s="88"/>
      <c r="I555" s="11"/>
      <c r="J555" s="11"/>
      <c r="K555" s="11"/>
      <c r="L555" s="11"/>
      <c r="AT555" s="12"/>
      <c r="AU555" s="12"/>
      <c r="AV555" s="12"/>
      <c r="AW555" s="12"/>
      <c r="AX555" s="12"/>
      <c r="AZ555" s="12"/>
      <c r="BA555" s="12"/>
      <c r="BB555" s="12"/>
      <c r="BC555" s="12"/>
      <c r="BD555" s="12"/>
    </row>
    <row r="556" spans="3:56" ht="12" x14ac:dyDescent="0.15">
      <c r="C556" s="11"/>
      <c r="D556" s="88"/>
      <c r="E556" s="11"/>
      <c r="F556" s="88"/>
      <c r="G556" s="11"/>
      <c r="H556" s="88"/>
      <c r="I556" s="11"/>
      <c r="J556" s="11"/>
      <c r="K556" s="11"/>
      <c r="L556" s="11"/>
      <c r="AT556" s="12"/>
      <c r="AU556" s="12"/>
      <c r="AV556" s="12"/>
      <c r="AW556" s="12"/>
      <c r="AX556" s="12"/>
      <c r="AZ556" s="12"/>
      <c r="BA556" s="12"/>
      <c r="BB556" s="12"/>
      <c r="BC556" s="12"/>
      <c r="BD556" s="12"/>
    </row>
    <row r="557" spans="3:56" ht="12" x14ac:dyDescent="0.15">
      <c r="C557" s="11"/>
      <c r="D557" s="88"/>
      <c r="E557" s="11"/>
      <c r="F557" s="88"/>
      <c r="G557" s="11"/>
      <c r="H557" s="88"/>
      <c r="I557" s="11"/>
      <c r="J557" s="11"/>
      <c r="K557" s="11"/>
      <c r="L557" s="11"/>
      <c r="AT557" s="12"/>
      <c r="AU557" s="12"/>
      <c r="AV557" s="12"/>
      <c r="AW557" s="12"/>
      <c r="AX557" s="12"/>
      <c r="AZ557" s="12"/>
      <c r="BA557" s="12"/>
      <c r="BB557" s="12"/>
      <c r="BC557" s="12"/>
      <c r="BD557" s="12"/>
    </row>
    <row r="558" spans="3:56" ht="12" x14ac:dyDescent="0.15">
      <c r="C558" s="11"/>
      <c r="D558" s="88"/>
      <c r="E558" s="11"/>
      <c r="F558" s="88"/>
      <c r="G558" s="11"/>
      <c r="H558" s="88"/>
      <c r="I558" s="11"/>
      <c r="J558" s="11"/>
      <c r="K558" s="11"/>
      <c r="L558" s="11"/>
      <c r="AT558" s="12"/>
      <c r="AU558" s="12"/>
      <c r="AV558" s="12"/>
      <c r="AW558" s="12"/>
      <c r="AX558" s="12"/>
      <c r="AZ558" s="12"/>
      <c r="BA558" s="12"/>
      <c r="BB558" s="12"/>
      <c r="BC558" s="12"/>
      <c r="BD558" s="12"/>
    </row>
    <row r="559" spans="3:56" ht="12" x14ac:dyDescent="0.15">
      <c r="C559" s="11"/>
      <c r="D559" s="88"/>
      <c r="E559" s="11"/>
      <c r="F559" s="88"/>
      <c r="G559" s="11"/>
      <c r="H559" s="88"/>
      <c r="I559" s="11"/>
      <c r="J559" s="11"/>
      <c r="K559" s="11"/>
      <c r="L559" s="11"/>
      <c r="AT559" s="12"/>
      <c r="AU559" s="12"/>
      <c r="AV559" s="12"/>
      <c r="AW559" s="12"/>
      <c r="AX559" s="12"/>
      <c r="AZ559" s="12"/>
      <c r="BA559" s="12"/>
      <c r="BB559" s="12"/>
      <c r="BC559" s="12"/>
      <c r="BD559" s="12"/>
    </row>
    <row r="560" spans="3:56" ht="12" x14ac:dyDescent="0.15">
      <c r="C560" s="11"/>
      <c r="D560" s="88"/>
      <c r="E560" s="11"/>
      <c r="F560" s="88"/>
      <c r="G560" s="11"/>
      <c r="H560" s="88"/>
      <c r="I560" s="11"/>
      <c r="J560" s="11"/>
      <c r="K560" s="11"/>
      <c r="L560" s="11"/>
      <c r="AT560" s="12"/>
      <c r="AU560" s="12"/>
      <c r="AV560" s="12"/>
      <c r="AW560" s="12"/>
      <c r="AX560" s="12"/>
      <c r="AZ560" s="12"/>
      <c r="BA560" s="12"/>
      <c r="BB560" s="12"/>
      <c r="BC560" s="12"/>
      <c r="BD560" s="12"/>
    </row>
    <row r="561" spans="3:56" ht="12" x14ac:dyDescent="0.15">
      <c r="C561" s="11"/>
      <c r="D561" s="88"/>
      <c r="E561" s="11"/>
      <c r="F561" s="88"/>
      <c r="G561" s="11"/>
      <c r="H561" s="88"/>
      <c r="I561" s="11"/>
      <c r="J561" s="11"/>
      <c r="K561" s="11"/>
      <c r="L561" s="11"/>
      <c r="AT561" s="12"/>
      <c r="AU561" s="12"/>
      <c r="AV561" s="12"/>
      <c r="AW561" s="12"/>
      <c r="AX561" s="12"/>
      <c r="AZ561" s="12"/>
      <c r="BA561" s="12"/>
      <c r="BB561" s="12"/>
      <c r="BC561" s="12"/>
      <c r="BD561" s="12"/>
    </row>
    <row r="562" spans="3:56" ht="12" x14ac:dyDescent="0.15">
      <c r="C562" s="11"/>
      <c r="D562" s="88"/>
      <c r="E562" s="11"/>
      <c r="F562" s="88"/>
      <c r="G562" s="11"/>
      <c r="H562" s="88"/>
      <c r="I562" s="11"/>
      <c r="J562" s="11"/>
      <c r="K562" s="11"/>
      <c r="L562" s="11"/>
      <c r="AT562" s="12"/>
      <c r="AU562" s="12"/>
      <c r="AV562" s="12"/>
      <c r="AW562" s="12"/>
      <c r="AX562" s="12"/>
      <c r="AZ562" s="12"/>
      <c r="BA562" s="12"/>
      <c r="BB562" s="12"/>
      <c r="BC562" s="12"/>
      <c r="BD562" s="12"/>
    </row>
    <row r="563" spans="3:56" ht="12" x14ac:dyDescent="0.15">
      <c r="C563" s="11"/>
      <c r="D563" s="88"/>
      <c r="E563" s="11"/>
      <c r="F563" s="88"/>
      <c r="G563" s="11"/>
      <c r="H563" s="88"/>
      <c r="I563" s="11"/>
      <c r="J563" s="11"/>
      <c r="K563" s="11"/>
      <c r="L563" s="11"/>
      <c r="AT563" s="12"/>
      <c r="AU563" s="12"/>
      <c r="AV563" s="12"/>
      <c r="AW563" s="12"/>
      <c r="AX563" s="12"/>
      <c r="AZ563" s="12"/>
      <c r="BA563" s="12"/>
      <c r="BB563" s="12"/>
      <c r="BC563" s="12"/>
      <c r="BD563" s="12"/>
    </row>
    <row r="564" spans="3:56" ht="12" x14ac:dyDescent="0.15">
      <c r="C564" s="11"/>
      <c r="D564" s="88"/>
      <c r="E564" s="11"/>
      <c r="F564" s="88"/>
      <c r="G564" s="11"/>
      <c r="H564" s="88"/>
      <c r="I564" s="11"/>
      <c r="J564" s="11"/>
      <c r="K564" s="11"/>
      <c r="L564" s="11"/>
      <c r="AT564" s="12"/>
      <c r="AU564" s="12"/>
      <c r="AV564" s="12"/>
      <c r="AW564" s="12"/>
      <c r="AX564" s="12"/>
      <c r="AZ564" s="12"/>
      <c r="BA564" s="12"/>
      <c r="BB564" s="12"/>
      <c r="BC564" s="12"/>
      <c r="BD564" s="12"/>
    </row>
    <row r="565" spans="3:56" ht="12" x14ac:dyDescent="0.15">
      <c r="C565" s="11"/>
      <c r="D565" s="88"/>
      <c r="E565" s="11"/>
      <c r="F565" s="88"/>
      <c r="G565" s="11"/>
      <c r="H565" s="88"/>
      <c r="I565" s="11"/>
      <c r="J565" s="11"/>
      <c r="K565" s="11"/>
      <c r="L565" s="11"/>
      <c r="AT565" s="12"/>
      <c r="AU565" s="12"/>
      <c r="AV565" s="12"/>
      <c r="AW565" s="12"/>
      <c r="AX565" s="12"/>
      <c r="AZ565" s="12"/>
      <c r="BA565" s="12"/>
      <c r="BB565" s="12"/>
      <c r="BC565" s="12"/>
      <c r="BD565" s="12"/>
    </row>
    <row r="566" spans="3:56" ht="12" x14ac:dyDescent="0.15">
      <c r="C566" s="11"/>
      <c r="D566" s="88"/>
      <c r="E566" s="11"/>
      <c r="F566" s="88"/>
      <c r="G566" s="11"/>
      <c r="H566" s="88"/>
      <c r="I566" s="11"/>
      <c r="J566" s="11"/>
      <c r="K566" s="11"/>
      <c r="L566" s="11"/>
      <c r="AT566" s="12"/>
      <c r="AU566" s="12"/>
      <c r="AV566" s="12"/>
      <c r="AW566" s="12"/>
      <c r="AX566" s="12"/>
      <c r="AZ566" s="12"/>
      <c r="BA566" s="12"/>
      <c r="BB566" s="12"/>
      <c r="BC566" s="12"/>
      <c r="BD566" s="12"/>
    </row>
    <row r="567" spans="3:56" ht="12" x14ac:dyDescent="0.15">
      <c r="C567" s="11"/>
      <c r="D567" s="88"/>
      <c r="E567" s="11"/>
      <c r="F567" s="88"/>
      <c r="G567" s="11"/>
      <c r="H567" s="88"/>
      <c r="I567" s="11"/>
      <c r="J567" s="11"/>
      <c r="K567" s="11"/>
      <c r="L567" s="11"/>
      <c r="AT567" s="12"/>
      <c r="AU567" s="12"/>
      <c r="AV567" s="12"/>
      <c r="AW567" s="12"/>
      <c r="AX567" s="12"/>
      <c r="AZ567" s="12"/>
      <c r="BA567" s="12"/>
      <c r="BB567" s="12"/>
      <c r="BC567" s="12"/>
      <c r="BD567" s="12"/>
    </row>
    <row r="568" spans="3:56" ht="12" x14ac:dyDescent="0.15">
      <c r="C568" s="11"/>
      <c r="D568" s="88"/>
      <c r="E568" s="11"/>
      <c r="F568" s="88"/>
      <c r="G568" s="11"/>
      <c r="H568" s="88"/>
      <c r="I568" s="11"/>
      <c r="J568" s="11"/>
      <c r="K568" s="11"/>
      <c r="L568" s="11"/>
      <c r="AT568" s="12"/>
      <c r="AU568" s="12"/>
      <c r="AV568" s="12"/>
      <c r="AW568" s="12"/>
      <c r="AX568" s="12"/>
      <c r="AZ568" s="12"/>
      <c r="BA568" s="12"/>
      <c r="BB568" s="12"/>
      <c r="BC568" s="12"/>
      <c r="BD568" s="12"/>
    </row>
    <row r="569" spans="3:56" ht="12" x14ac:dyDescent="0.15">
      <c r="C569" s="11"/>
      <c r="D569" s="88"/>
      <c r="E569" s="11"/>
      <c r="F569" s="88"/>
      <c r="G569" s="11"/>
      <c r="H569" s="88"/>
      <c r="I569" s="11"/>
      <c r="J569" s="11"/>
      <c r="K569" s="11"/>
      <c r="L569" s="11"/>
      <c r="AT569" s="12"/>
      <c r="AU569" s="12"/>
      <c r="AV569" s="12"/>
      <c r="AW569" s="12"/>
      <c r="AX569" s="12"/>
      <c r="AZ569" s="12"/>
      <c r="BA569" s="12"/>
      <c r="BB569" s="12"/>
      <c r="BC569" s="12"/>
      <c r="BD569" s="12"/>
    </row>
    <row r="570" spans="3:56" ht="12" x14ac:dyDescent="0.15">
      <c r="C570" s="11"/>
      <c r="D570" s="88"/>
      <c r="E570" s="11"/>
      <c r="F570" s="88"/>
      <c r="G570" s="11"/>
      <c r="H570" s="88"/>
      <c r="I570" s="11"/>
      <c r="J570" s="11"/>
      <c r="K570" s="11"/>
      <c r="L570" s="11"/>
      <c r="AT570" s="12"/>
      <c r="AU570" s="12"/>
      <c r="AV570" s="12"/>
      <c r="AW570" s="12"/>
      <c r="AX570" s="12"/>
      <c r="AZ570" s="12"/>
      <c r="BA570" s="12"/>
      <c r="BB570" s="12"/>
      <c r="BC570" s="12"/>
      <c r="BD570" s="12"/>
    </row>
    <row r="571" spans="3:56" ht="12" x14ac:dyDescent="0.15">
      <c r="C571" s="11"/>
      <c r="D571" s="88"/>
      <c r="E571" s="11"/>
      <c r="F571" s="88"/>
      <c r="G571" s="11"/>
      <c r="H571" s="88"/>
      <c r="I571" s="11"/>
      <c r="J571" s="11"/>
      <c r="K571" s="11"/>
      <c r="L571" s="11"/>
      <c r="AT571" s="12"/>
      <c r="AU571" s="12"/>
      <c r="AV571" s="12"/>
      <c r="AW571" s="12"/>
      <c r="AX571" s="12"/>
      <c r="AZ571" s="12"/>
      <c r="BA571" s="12"/>
      <c r="BB571" s="12"/>
      <c r="BC571" s="12"/>
      <c r="BD571" s="12"/>
    </row>
    <row r="572" spans="3:56" ht="12" x14ac:dyDescent="0.15">
      <c r="C572" s="11"/>
      <c r="D572" s="88"/>
      <c r="E572" s="11"/>
      <c r="F572" s="88"/>
      <c r="G572" s="11"/>
      <c r="H572" s="88"/>
      <c r="I572" s="11"/>
      <c r="J572" s="11"/>
      <c r="K572" s="11"/>
      <c r="L572" s="11"/>
      <c r="AT572" s="12"/>
      <c r="AU572" s="12"/>
      <c r="AV572" s="12"/>
      <c r="AW572" s="12"/>
      <c r="AX572" s="12"/>
      <c r="AZ572" s="12"/>
      <c r="BA572" s="12"/>
      <c r="BB572" s="12"/>
      <c r="BC572" s="12"/>
      <c r="BD572" s="12"/>
    </row>
    <row r="573" spans="3:56" ht="12" x14ac:dyDescent="0.15">
      <c r="C573" s="11"/>
      <c r="D573" s="88"/>
      <c r="E573" s="11"/>
      <c r="F573" s="88"/>
      <c r="G573" s="11"/>
      <c r="H573" s="88"/>
      <c r="I573" s="11"/>
      <c r="J573" s="11"/>
      <c r="K573" s="11"/>
      <c r="L573" s="11"/>
      <c r="AT573" s="12"/>
      <c r="AU573" s="12"/>
      <c r="AV573" s="12"/>
      <c r="AW573" s="12"/>
      <c r="AX573" s="12"/>
      <c r="AZ573" s="12"/>
      <c r="BA573" s="12"/>
      <c r="BB573" s="12"/>
      <c r="BC573" s="12"/>
      <c r="BD573" s="12"/>
    </row>
    <row r="574" spans="3:56" ht="12" x14ac:dyDescent="0.15">
      <c r="C574" s="11"/>
      <c r="D574" s="88"/>
      <c r="E574" s="11"/>
      <c r="F574" s="88"/>
      <c r="G574" s="11"/>
      <c r="H574" s="88"/>
      <c r="I574" s="11"/>
      <c r="J574" s="11"/>
      <c r="K574" s="11"/>
      <c r="L574" s="11"/>
      <c r="AT574" s="12"/>
      <c r="AU574" s="12"/>
      <c r="AV574" s="12"/>
      <c r="AW574" s="12"/>
      <c r="AX574" s="12"/>
      <c r="AZ574" s="12"/>
      <c r="BA574" s="12"/>
      <c r="BB574" s="12"/>
      <c r="BC574" s="12"/>
      <c r="BD574" s="12"/>
    </row>
    <row r="575" spans="3:56" ht="12" x14ac:dyDescent="0.15">
      <c r="C575" s="11"/>
      <c r="D575" s="88"/>
      <c r="E575" s="11"/>
      <c r="F575" s="88"/>
      <c r="G575" s="11"/>
      <c r="H575" s="88"/>
      <c r="I575" s="11"/>
      <c r="J575" s="11"/>
      <c r="K575" s="11"/>
      <c r="L575" s="11"/>
      <c r="AT575" s="12"/>
      <c r="AU575" s="12"/>
      <c r="AV575" s="12"/>
      <c r="AW575" s="12"/>
      <c r="AX575" s="12"/>
      <c r="AZ575" s="12"/>
      <c r="BA575" s="12"/>
      <c r="BB575" s="12"/>
      <c r="BC575" s="12"/>
      <c r="BD575" s="12"/>
    </row>
    <row r="576" spans="3:56" ht="12" x14ac:dyDescent="0.15">
      <c r="C576" s="11"/>
      <c r="D576" s="88"/>
      <c r="E576" s="11"/>
      <c r="F576" s="88"/>
      <c r="G576" s="11"/>
      <c r="H576" s="88"/>
      <c r="I576" s="11"/>
      <c r="J576" s="11"/>
      <c r="K576" s="11"/>
      <c r="L576" s="11"/>
      <c r="AT576" s="12"/>
      <c r="AU576" s="12"/>
      <c r="AV576" s="12"/>
      <c r="AW576" s="12"/>
      <c r="AX576" s="12"/>
      <c r="AZ576" s="12"/>
      <c r="BA576" s="12"/>
      <c r="BB576" s="12"/>
      <c r="BC576" s="12"/>
      <c r="BD576" s="12"/>
    </row>
    <row r="577" spans="3:56" ht="12" x14ac:dyDescent="0.15">
      <c r="C577" s="11"/>
      <c r="D577" s="88"/>
      <c r="E577" s="11"/>
      <c r="F577" s="88"/>
      <c r="G577" s="11"/>
      <c r="H577" s="88"/>
      <c r="I577" s="11"/>
      <c r="J577" s="11"/>
      <c r="K577" s="11"/>
      <c r="L577" s="11"/>
      <c r="AT577" s="12"/>
      <c r="AU577" s="12"/>
      <c r="AV577" s="12"/>
      <c r="AW577" s="12"/>
      <c r="AX577" s="12"/>
      <c r="AZ577" s="12"/>
      <c r="BA577" s="12"/>
      <c r="BB577" s="12"/>
      <c r="BC577" s="12"/>
      <c r="BD577" s="12"/>
    </row>
    <row r="578" spans="3:56" ht="12" x14ac:dyDescent="0.15">
      <c r="C578" s="11"/>
      <c r="D578" s="88"/>
      <c r="E578" s="11"/>
      <c r="F578" s="88"/>
      <c r="G578" s="11"/>
      <c r="H578" s="88"/>
      <c r="I578" s="11"/>
      <c r="J578" s="11"/>
      <c r="K578" s="11"/>
      <c r="L578" s="11"/>
      <c r="AT578" s="12"/>
      <c r="AU578" s="12"/>
      <c r="AV578" s="12"/>
      <c r="AW578" s="12"/>
      <c r="AX578" s="12"/>
      <c r="AZ578" s="12"/>
      <c r="BA578" s="12"/>
      <c r="BB578" s="12"/>
      <c r="BC578" s="12"/>
      <c r="BD578" s="12"/>
    </row>
    <row r="579" spans="3:56" ht="12" x14ac:dyDescent="0.15">
      <c r="C579" s="11"/>
      <c r="D579" s="88"/>
      <c r="E579" s="11"/>
      <c r="F579" s="88"/>
      <c r="G579" s="11"/>
      <c r="H579" s="88"/>
      <c r="I579" s="11"/>
      <c r="J579" s="11"/>
      <c r="K579" s="11"/>
      <c r="L579" s="11"/>
      <c r="AT579" s="12"/>
      <c r="AU579" s="12"/>
      <c r="AV579" s="12"/>
      <c r="AW579" s="12"/>
      <c r="AX579" s="12"/>
      <c r="AZ579" s="12"/>
      <c r="BA579" s="12"/>
      <c r="BB579" s="12"/>
      <c r="BC579" s="12"/>
      <c r="BD579" s="12"/>
    </row>
    <row r="580" spans="3:56" ht="12" x14ac:dyDescent="0.15">
      <c r="C580" s="11"/>
      <c r="D580" s="88"/>
      <c r="E580" s="11"/>
      <c r="F580" s="88"/>
      <c r="G580" s="11"/>
      <c r="H580" s="88"/>
      <c r="I580" s="11"/>
      <c r="J580" s="11"/>
      <c r="K580" s="11"/>
      <c r="L580" s="11"/>
      <c r="AT580" s="12"/>
      <c r="AU580" s="12"/>
      <c r="AV580" s="12"/>
      <c r="AW580" s="12"/>
      <c r="AX580" s="12"/>
      <c r="AZ580" s="12"/>
      <c r="BA580" s="12"/>
      <c r="BB580" s="12"/>
      <c r="BC580" s="12"/>
      <c r="BD580" s="12"/>
    </row>
    <row r="581" spans="3:56" ht="12" x14ac:dyDescent="0.15">
      <c r="C581" s="11"/>
      <c r="D581" s="88"/>
      <c r="E581" s="11"/>
      <c r="F581" s="88"/>
      <c r="G581" s="11"/>
      <c r="H581" s="88"/>
      <c r="I581" s="11"/>
      <c r="J581" s="11"/>
      <c r="K581" s="11"/>
      <c r="L581" s="11"/>
      <c r="AT581" s="12"/>
      <c r="AU581" s="12"/>
      <c r="AV581" s="12"/>
      <c r="AW581" s="12"/>
      <c r="AX581" s="12"/>
      <c r="AZ581" s="12"/>
      <c r="BA581" s="12"/>
      <c r="BB581" s="12"/>
      <c r="BC581" s="12"/>
      <c r="BD581" s="12"/>
    </row>
    <row r="582" spans="3:56" ht="12" x14ac:dyDescent="0.15">
      <c r="C582" s="11"/>
      <c r="D582" s="88"/>
      <c r="E582" s="11"/>
      <c r="F582" s="88"/>
      <c r="G582" s="11"/>
      <c r="H582" s="88"/>
      <c r="I582" s="11"/>
      <c r="J582" s="11"/>
      <c r="K582" s="11"/>
      <c r="L582" s="11"/>
      <c r="AT582" s="12"/>
      <c r="AU582" s="12"/>
      <c r="AV582" s="12"/>
      <c r="AW582" s="12"/>
      <c r="AX582" s="12"/>
      <c r="AZ582" s="12"/>
      <c r="BA582" s="12"/>
      <c r="BB582" s="12"/>
      <c r="BC582" s="12"/>
      <c r="BD582" s="12"/>
    </row>
    <row r="583" spans="3:56" ht="12" x14ac:dyDescent="0.15">
      <c r="C583" s="11"/>
      <c r="D583" s="88"/>
      <c r="E583" s="11"/>
      <c r="F583" s="88"/>
      <c r="G583" s="11"/>
      <c r="H583" s="88"/>
      <c r="I583" s="11"/>
      <c r="J583" s="11"/>
      <c r="K583" s="11"/>
      <c r="L583" s="11"/>
      <c r="AT583" s="12"/>
      <c r="AU583" s="12"/>
      <c r="AV583" s="12"/>
      <c r="AW583" s="12"/>
      <c r="AX583" s="12"/>
      <c r="AZ583" s="12"/>
      <c r="BA583" s="12"/>
      <c r="BB583" s="12"/>
      <c r="BC583" s="12"/>
      <c r="BD583" s="12"/>
    </row>
    <row r="584" spans="3:56" ht="12" x14ac:dyDescent="0.15">
      <c r="C584" s="11"/>
      <c r="D584" s="88"/>
      <c r="E584" s="11"/>
      <c r="F584" s="88"/>
      <c r="G584" s="11"/>
      <c r="H584" s="88"/>
      <c r="I584" s="11"/>
      <c r="J584" s="11"/>
      <c r="K584" s="11"/>
      <c r="L584" s="11"/>
      <c r="AT584" s="12"/>
      <c r="AU584" s="12"/>
      <c r="AV584" s="12"/>
      <c r="AW584" s="12"/>
      <c r="AX584" s="12"/>
      <c r="AZ584" s="12"/>
      <c r="BA584" s="12"/>
      <c r="BB584" s="12"/>
      <c r="BC584" s="12"/>
      <c r="BD584" s="12"/>
    </row>
    <row r="585" spans="3:56" ht="12" x14ac:dyDescent="0.15">
      <c r="C585" s="11"/>
      <c r="D585" s="88"/>
      <c r="E585" s="11"/>
      <c r="F585" s="88"/>
      <c r="G585" s="11"/>
      <c r="H585" s="88"/>
      <c r="I585" s="11"/>
      <c r="J585" s="11"/>
      <c r="K585" s="11"/>
      <c r="L585" s="11"/>
      <c r="AT585" s="12"/>
      <c r="AU585" s="12"/>
      <c r="AV585" s="12"/>
      <c r="AW585" s="12"/>
      <c r="AX585" s="12"/>
      <c r="AZ585" s="12"/>
      <c r="BA585" s="12"/>
      <c r="BB585" s="12"/>
      <c r="BC585" s="12"/>
      <c r="BD585" s="12"/>
    </row>
    <row r="586" spans="3:56" ht="12" x14ac:dyDescent="0.15">
      <c r="C586" s="11"/>
      <c r="D586" s="88"/>
      <c r="E586" s="11"/>
      <c r="F586" s="88"/>
      <c r="G586" s="11"/>
      <c r="H586" s="88"/>
      <c r="I586" s="11"/>
      <c r="J586" s="11"/>
      <c r="K586" s="11"/>
      <c r="L586" s="11"/>
      <c r="AT586" s="12"/>
      <c r="AU586" s="12"/>
      <c r="AV586" s="12"/>
      <c r="AW586" s="12"/>
      <c r="AX586" s="12"/>
      <c r="AZ586" s="12"/>
      <c r="BA586" s="12"/>
      <c r="BB586" s="12"/>
      <c r="BC586" s="12"/>
      <c r="BD586" s="12"/>
    </row>
    <row r="587" spans="3:56" ht="12" x14ac:dyDescent="0.15">
      <c r="C587" s="11"/>
      <c r="D587" s="88"/>
      <c r="E587" s="11"/>
      <c r="F587" s="88"/>
      <c r="G587" s="11"/>
      <c r="H587" s="88"/>
      <c r="I587" s="11"/>
      <c r="J587" s="11"/>
      <c r="K587" s="11"/>
      <c r="L587" s="11"/>
      <c r="AT587" s="12"/>
      <c r="AU587" s="12"/>
      <c r="AV587" s="12"/>
      <c r="AW587" s="12"/>
      <c r="AX587" s="12"/>
      <c r="AZ587" s="12"/>
      <c r="BA587" s="12"/>
      <c r="BB587" s="12"/>
      <c r="BC587" s="12"/>
      <c r="BD587" s="12"/>
    </row>
    <row r="588" spans="3:56" ht="12" x14ac:dyDescent="0.15">
      <c r="C588" s="11"/>
      <c r="D588" s="88"/>
      <c r="E588" s="11"/>
      <c r="F588" s="88"/>
      <c r="G588" s="11"/>
      <c r="H588" s="88"/>
      <c r="I588" s="11"/>
      <c r="J588" s="11"/>
      <c r="K588" s="11"/>
      <c r="L588" s="11"/>
      <c r="AT588" s="12"/>
      <c r="AU588" s="12"/>
      <c r="AV588" s="12"/>
      <c r="AW588" s="12"/>
      <c r="AX588" s="12"/>
      <c r="AZ588" s="12"/>
      <c r="BA588" s="12"/>
      <c r="BB588" s="12"/>
      <c r="BC588" s="12"/>
      <c r="BD588" s="12"/>
    </row>
    <row r="589" spans="3:56" ht="12" x14ac:dyDescent="0.15">
      <c r="C589" s="11"/>
      <c r="D589" s="88"/>
      <c r="E589" s="11"/>
      <c r="F589" s="88"/>
      <c r="G589" s="11"/>
      <c r="H589" s="88"/>
      <c r="I589" s="11"/>
      <c r="J589" s="11"/>
      <c r="K589" s="11"/>
      <c r="L589" s="11"/>
      <c r="AT589" s="12"/>
      <c r="AU589" s="12"/>
      <c r="AV589" s="12"/>
      <c r="AW589" s="12"/>
      <c r="AX589" s="12"/>
      <c r="AZ589" s="12"/>
      <c r="BA589" s="12"/>
      <c r="BB589" s="12"/>
      <c r="BC589" s="12"/>
      <c r="BD589" s="12"/>
    </row>
    <row r="590" spans="3:56" ht="12" x14ac:dyDescent="0.15">
      <c r="C590" s="11"/>
      <c r="D590" s="88"/>
      <c r="E590" s="11"/>
      <c r="F590" s="88"/>
      <c r="G590" s="11"/>
      <c r="H590" s="88"/>
      <c r="I590" s="11"/>
      <c r="J590" s="11"/>
      <c r="K590" s="11"/>
      <c r="L590" s="11"/>
      <c r="AT590" s="12"/>
      <c r="AU590" s="12"/>
      <c r="AV590" s="12"/>
      <c r="AW590" s="12"/>
      <c r="AX590" s="12"/>
      <c r="AZ590" s="12"/>
      <c r="BA590" s="12"/>
      <c r="BB590" s="12"/>
      <c r="BC590" s="12"/>
      <c r="BD590" s="12"/>
    </row>
    <row r="591" spans="3:56" ht="12" x14ac:dyDescent="0.15">
      <c r="C591" s="11"/>
      <c r="D591" s="88"/>
      <c r="E591" s="11"/>
      <c r="F591" s="88"/>
      <c r="G591" s="11"/>
      <c r="H591" s="88"/>
      <c r="I591" s="11"/>
      <c r="J591" s="11"/>
      <c r="K591" s="11"/>
      <c r="L591" s="11"/>
      <c r="AT591" s="12"/>
      <c r="AU591" s="12"/>
      <c r="AV591" s="12"/>
      <c r="AW591" s="12"/>
      <c r="AX591" s="12"/>
      <c r="AZ591" s="12"/>
      <c r="BA591" s="12"/>
      <c r="BB591" s="12"/>
      <c r="BC591" s="12"/>
      <c r="BD591" s="12"/>
    </row>
    <row r="592" spans="3:56" ht="12" x14ac:dyDescent="0.15">
      <c r="C592" s="11"/>
      <c r="D592" s="88"/>
      <c r="E592" s="11"/>
      <c r="F592" s="88"/>
      <c r="G592" s="11"/>
      <c r="H592" s="88"/>
      <c r="I592" s="11"/>
      <c r="J592" s="11"/>
      <c r="K592" s="11"/>
      <c r="L592" s="11"/>
      <c r="AT592" s="12"/>
      <c r="AU592" s="12"/>
      <c r="AV592" s="12"/>
      <c r="AW592" s="12"/>
      <c r="AX592" s="12"/>
      <c r="AZ592" s="12"/>
      <c r="BA592" s="12"/>
      <c r="BB592" s="12"/>
      <c r="BC592" s="12"/>
      <c r="BD592" s="12"/>
    </row>
    <row r="593" spans="3:56" ht="12" x14ac:dyDescent="0.15">
      <c r="C593" s="11"/>
      <c r="D593" s="88"/>
      <c r="E593" s="11"/>
      <c r="F593" s="88"/>
      <c r="G593" s="11"/>
      <c r="H593" s="88"/>
      <c r="I593" s="11"/>
      <c r="J593" s="11"/>
      <c r="K593" s="11"/>
      <c r="L593" s="11"/>
      <c r="AT593" s="12"/>
      <c r="AU593" s="12"/>
      <c r="AV593" s="12"/>
      <c r="AW593" s="12"/>
      <c r="AX593" s="12"/>
      <c r="AZ593" s="12"/>
      <c r="BA593" s="12"/>
      <c r="BB593" s="12"/>
      <c r="BC593" s="12"/>
      <c r="BD593" s="12"/>
    </row>
    <row r="594" spans="3:56" ht="12" x14ac:dyDescent="0.15">
      <c r="C594" s="11"/>
      <c r="D594" s="88"/>
      <c r="E594" s="11"/>
      <c r="F594" s="88"/>
      <c r="G594" s="11"/>
      <c r="H594" s="88"/>
      <c r="I594" s="11"/>
      <c r="J594" s="11"/>
      <c r="K594" s="11"/>
      <c r="L594" s="11"/>
      <c r="AT594" s="12"/>
      <c r="AU594" s="12"/>
      <c r="AV594" s="12"/>
      <c r="AW594" s="12"/>
      <c r="AX594" s="12"/>
      <c r="AZ594" s="12"/>
      <c r="BA594" s="12"/>
      <c r="BB594" s="12"/>
      <c r="BC594" s="12"/>
      <c r="BD594" s="12"/>
    </row>
    <row r="595" spans="3:56" ht="12" x14ac:dyDescent="0.15">
      <c r="C595" s="11"/>
      <c r="D595" s="88"/>
      <c r="E595" s="11"/>
      <c r="F595" s="88"/>
      <c r="G595" s="11"/>
      <c r="H595" s="88"/>
      <c r="I595" s="11"/>
      <c r="J595" s="11"/>
      <c r="K595" s="11"/>
      <c r="L595" s="11"/>
      <c r="AT595" s="12"/>
      <c r="AU595" s="12"/>
      <c r="AV595" s="12"/>
      <c r="AW595" s="12"/>
      <c r="AX595" s="12"/>
      <c r="AZ595" s="12"/>
      <c r="BA595" s="12"/>
      <c r="BB595" s="12"/>
      <c r="BC595" s="12"/>
      <c r="BD595" s="12"/>
    </row>
    <row r="596" spans="3:56" ht="12" x14ac:dyDescent="0.15">
      <c r="C596" s="11"/>
      <c r="D596" s="88"/>
      <c r="E596" s="11"/>
      <c r="F596" s="88"/>
      <c r="G596" s="11"/>
      <c r="H596" s="88"/>
      <c r="I596" s="11"/>
      <c r="J596" s="11"/>
      <c r="K596" s="11"/>
      <c r="L596" s="11"/>
      <c r="AT596" s="12"/>
      <c r="AU596" s="12"/>
      <c r="AV596" s="12"/>
      <c r="AW596" s="12"/>
      <c r="AX596" s="12"/>
      <c r="AZ596" s="12"/>
      <c r="BA596" s="12"/>
      <c r="BB596" s="12"/>
      <c r="BC596" s="12"/>
      <c r="BD596" s="12"/>
    </row>
    <row r="597" spans="3:56" ht="12" x14ac:dyDescent="0.15">
      <c r="C597" s="11"/>
      <c r="D597" s="88"/>
      <c r="E597" s="11"/>
      <c r="F597" s="88"/>
      <c r="G597" s="11"/>
      <c r="H597" s="88"/>
      <c r="I597" s="11"/>
      <c r="J597" s="11"/>
      <c r="K597" s="11"/>
      <c r="L597" s="11"/>
      <c r="AT597" s="12"/>
      <c r="AU597" s="12"/>
      <c r="AV597" s="12"/>
      <c r="AW597" s="12"/>
      <c r="AX597" s="12"/>
      <c r="AZ597" s="12"/>
      <c r="BA597" s="12"/>
      <c r="BB597" s="12"/>
      <c r="BC597" s="12"/>
      <c r="BD597" s="12"/>
    </row>
    <row r="598" spans="3:56" ht="12" x14ac:dyDescent="0.15">
      <c r="C598" s="11"/>
      <c r="D598" s="88"/>
      <c r="E598" s="11"/>
      <c r="F598" s="88"/>
      <c r="G598" s="11"/>
      <c r="H598" s="88"/>
      <c r="I598" s="11"/>
      <c r="J598" s="11"/>
      <c r="K598" s="11"/>
      <c r="L598" s="11"/>
      <c r="AT598" s="12"/>
      <c r="AU598" s="12"/>
      <c r="AV598" s="12"/>
      <c r="AW598" s="12"/>
      <c r="AX598" s="12"/>
      <c r="AZ598" s="12"/>
      <c r="BA598" s="12"/>
      <c r="BB598" s="12"/>
      <c r="BC598" s="12"/>
      <c r="BD598" s="12"/>
    </row>
    <row r="599" spans="3:56" ht="12" x14ac:dyDescent="0.15">
      <c r="C599" s="11"/>
      <c r="D599" s="88"/>
      <c r="E599" s="11"/>
      <c r="F599" s="88"/>
      <c r="G599" s="11"/>
      <c r="H599" s="88"/>
      <c r="I599" s="11"/>
      <c r="J599" s="11"/>
      <c r="K599" s="11"/>
      <c r="L599" s="11"/>
      <c r="AT599" s="12"/>
      <c r="AU599" s="12"/>
      <c r="AV599" s="12"/>
      <c r="AW599" s="12"/>
      <c r="AX599" s="12"/>
      <c r="AZ599" s="12"/>
      <c r="BA599" s="12"/>
      <c r="BB599" s="12"/>
      <c r="BC599" s="12"/>
      <c r="BD599" s="12"/>
    </row>
    <row r="600" spans="3:56" ht="12" x14ac:dyDescent="0.15">
      <c r="C600" s="11"/>
      <c r="D600" s="88"/>
      <c r="E600" s="11"/>
      <c r="F600" s="88"/>
      <c r="G600" s="11"/>
      <c r="H600" s="88"/>
      <c r="I600" s="11"/>
      <c r="J600" s="11"/>
      <c r="K600" s="11"/>
      <c r="L600" s="11"/>
      <c r="AT600" s="12"/>
      <c r="AU600" s="12"/>
      <c r="AV600" s="12"/>
      <c r="AW600" s="12"/>
      <c r="AX600" s="12"/>
      <c r="AZ600" s="12"/>
      <c r="BA600" s="12"/>
      <c r="BB600" s="12"/>
      <c r="BC600" s="12"/>
      <c r="BD600" s="12"/>
    </row>
    <row r="601" spans="3:56" ht="12" x14ac:dyDescent="0.15">
      <c r="C601" s="11"/>
      <c r="D601" s="88"/>
      <c r="E601" s="11"/>
      <c r="F601" s="88"/>
      <c r="G601" s="11"/>
      <c r="H601" s="88"/>
      <c r="I601" s="11"/>
      <c r="J601" s="11"/>
      <c r="K601" s="11"/>
      <c r="L601" s="11"/>
      <c r="AT601" s="12"/>
      <c r="AU601" s="12"/>
      <c r="AV601" s="12"/>
      <c r="AW601" s="12"/>
      <c r="AX601" s="12"/>
      <c r="AZ601" s="12"/>
      <c r="BA601" s="12"/>
      <c r="BB601" s="12"/>
      <c r="BC601" s="12"/>
      <c r="BD601" s="12"/>
    </row>
    <row r="602" spans="3:56" ht="12" x14ac:dyDescent="0.15">
      <c r="C602" s="11"/>
      <c r="D602" s="88"/>
      <c r="E602" s="11"/>
      <c r="F602" s="88"/>
      <c r="G602" s="11"/>
      <c r="H602" s="88"/>
      <c r="I602" s="11"/>
      <c r="J602" s="11"/>
      <c r="K602" s="11"/>
      <c r="L602" s="11"/>
      <c r="AT602" s="12"/>
      <c r="AU602" s="12"/>
      <c r="AV602" s="12"/>
      <c r="AW602" s="12"/>
      <c r="AX602" s="12"/>
      <c r="AZ602" s="12"/>
      <c r="BA602" s="12"/>
      <c r="BB602" s="12"/>
      <c r="BC602" s="12"/>
      <c r="BD602" s="12"/>
    </row>
    <row r="603" spans="3:56" ht="12" x14ac:dyDescent="0.15">
      <c r="C603" s="11"/>
      <c r="D603" s="88"/>
      <c r="E603" s="11"/>
      <c r="F603" s="88"/>
      <c r="G603" s="11"/>
      <c r="H603" s="88"/>
      <c r="I603" s="11"/>
      <c r="J603" s="11"/>
      <c r="K603" s="11"/>
      <c r="L603" s="11"/>
      <c r="AT603" s="12"/>
      <c r="AU603" s="12"/>
      <c r="AV603" s="12"/>
      <c r="AW603" s="12"/>
      <c r="AX603" s="12"/>
      <c r="AZ603" s="12"/>
      <c r="BA603" s="12"/>
      <c r="BB603" s="12"/>
      <c r="BC603" s="12"/>
      <c r="BD603" s="12"/>
    </row>
    <row r="604" spans="3:56" ht="12" x14ac:dyDescent="0.15">
      <c r="C604" s="11"/>
      <c r="D604" s="88"/>
      <c r="E604" s="11"/>
      <c r="F604" s="88"/>
      <c r="G604" s="11"/>
      <c r="H604" s="88"/>
      <c r="I604" s="11"/>
      <c r="J604" s="11"/>
      <c r="K604" s="11"/>
      <c r="L604" s="11"/>
      <c r="AT604" s="12"/>
      <c r="AU604" s="12"/>
      <c r="AV604" s="12"/>
      <c r="AW604" s="12"/>
      <c r="AX604" s="12"/>
      <c r="AZ604" s="12"/>
      <c r="BA604" s="12"/>
      <c r="BB604" s="12"/>
      <c r="BC604" s="12"/>
      <c r="BD604" s="12"/>
    </row>
    <row r="605" spans="3:56" ht="12" x14ac:dyDescent="0.15">
      <c r="C605" s="11"/>
      <c r="D605" s="88"/>
      <c r="E605" s="11"/>
      <c r="F605" s="88"/>
      <c r="G605" s="11"/>
      <c r="H605" s="88"/>
      <c r="I605" s="11"/>
      <c r="J605" s="11"/>
      <c r="K605" s="11"/>
      <c r="L605" s="11"/>
      <c r="AT605" s="12"/>
      <c r="AU605" s="12"/>
      <c r="AV605" s="12"/>
      <c r="AW605" s="12"/>
      <c r="AX605" s="12"/>
      <c r="AZ605" s="12"/>
      <c r="BA605" s="12"/>
      <c r="BB605" s="12"/>
      <c r="BC605" s="12"/>
      <c r="BD605" s="12"/>
    </row>
    <row r="606" spans="3:56" ht="12" x14ac:dyDescent="0.15">
      <c r="C606" s="11"/>
      <c r="D606" s="88"/>
      <c r="E606" s="11"/>
      <c r="F606" s="88"/>
      <c r="G606" s="11"/>
      <c r="H606" s="88"/>
      <c r="I606" s="11"/>
      <c r="J606" s="11"/>
      <c r="K606" s="11"/>
      <c r="L606" s="11"/>
      <c r="AT606" s="12"/>
      <c r="AU606" s="12"/>
      <c r="AV606" s="12"/>
      <c r="AW606" s="12"/>
      <c r="AX606" s="12"/>
      <c r="AZ606" s="12"/>
      <c r="BA606" s="12"/>
      <c r="BB606" s="12"/>
      <c r="BC606" s="12"/>
      <c r="BD606" s="12"/>
    </row>
    <row r="607" spans="3:56" ht="12" x14ac:dyDescent="0.15">
      <c r="C607" s="11"/>
      <c r="D607" s="88"/>
      <c r="E607" s="11"/>
      <c r="F607" s="88"/>
      <c r="G607" s="11"/>
      <c r="H607" s="88"/>
      <c r="I607" s="11"/>
      <c r="J607" s="11"/>
      <c r="K607" s="11"/>
      <c r="L607" s="11"/>
      <c r="AT607" s="12"/>
      <c r="AU607" s="12"/>
      <c r="AV607" s="12"/>
      <c r="AW607" s="12"/>
      <c r="AX607" s="12"/>
      <c r="AZ607" s="12"/>
      <c r="BA607" s="12"/>
      <c r="BB607" s="12"/>
      <c r="BC607" s="12"/>
      <c r="BD607" s="12"/>
    </row>
    <row r="608" spans="3:56" ht="12" x14ac:dyDescent="0.15">
      <c r="C608" s="11"/>
      <c r="D608" s="88"/>
      <c r="E608" s="11"/>
      <c r="F608" s="88"/>
      <c r="G608" s="11"/>
      <c r="H608" s="88"/>
      <c r="I608" s="11"/>
      <c r="J608" s="11"/>
      <c r="K608" s="11"/>
      <c r="L608" s="11"/>
      <c r="AT608" s="12"/>
      <c r="AU608" s="12"/>
      <c r="AV608" s="12"/>
      <c r="AW608" s="12"/>
      <c r="AX608" s="12"/>
      <c r="AZ608" s="12"/>
      <c r="BA608" s="12"/>
      <c r="BB608" s="12"/>
      <c r="BC608" s="12"/>
      <c r="BD608" s="12"/>
    </row>
    <row r="609" spans="3:56" ht="12" x14ac:dyDescent="0.15">
      <c r="C609" s="11"/>
      <c r="D609" s="88"/>
      <c r="E609" s="11"/>
      <c r="F609" s="88"/>
      <c r="G609" s="11"/>
      <c r="H609" s="88"/>
      <c r="I609" s="11"/>
      <c r="J609" s="11"/>
      <c r="K609" s="11"/>
      <c r="L609" s="11"/>
      <c r="AT609" s="12"/>
      <c r="AU609" s="12"/>
      <c r="AV609" s="12"/>
      <c r="AW609" s="12"/>
      <c r="AX609" s="12"/>
      <c r="AZ609" s="12"/>
      <c r="BA609" s="12"/>
      <c r="BB609" s="12"/>
      <c r="BC609" s="12"/>
      <c r="BD609" s="12"/>
    </row>
    <row r="610" spans="3:56" ht="12" x14ac:dyDescent="0.15">
      <c r="C610" s="11"/>
      <c r="D610" s="88"/>
      <c r="E610" s="11"/>
      <c r="F610" s="88"/>
      <c r="G610" s="11"/>
      <c r="H610" s="88"/>
      <c r="I610" s="11"/>
      <c r="J610" s="11"/>
      <c r="K610" s="11"/>
      <c r="L610" s="11"/>
      <c r="AT610" s="12"/>
      <c r="AU610" s="12"/>
      <c r="AV610" s="12"/>
      <c r="AW610" s="12"/>
      <c r="AX610" s="12"/>
      <c r="AZ610" s="12"/>
      <c r="BA610" s="12"/>
      <c r="BB610" s="12"/>
      <c r="BC610" s="12"/>
      <c r="BD610" s="12"/>
    </row>
    <row r="611" spans="3:56" ht="12" x14ac:dyDescent="0.15">
      <c r="C611" s="11"/>
      <c r="D611" s="88"/>
      <c r="E611" s="11"/>
      <c r="F611" s="88"/>
      <c r="G611" s="11"/>
      <c r="H611" s="88"/>
      <c r="I611" s="11"/>
      <c r="J611" s="11"/>
      <c r="K611" s="11"/>
      <c r="L611" s="11"/>
      <c r="AT611" s="12"/>
      <c r="AU611" s="12"/>
      <c r="AV611" s="12"/>
      <c r="AW611" s="12"/>
      <c r="AX611" s="12"/>
      <c r="AZ611" s="12"/>
      <c r="BA611" s="12"/>
      <c r="BB611" s="12"/>
      <c r="BC611" s="12"/>
      <c r="BD611" s="12"/>
    </row>
    <row r="612" spans="3:56" ht="12" x14ac:dyDescent="0.15">
      <c r="C612" s="11"/>
      <c r="D612" s="88"/>
      <c r="E612" s="11"/>
      <c r="F612" s="88"/>
      <c r="G612" s="11"/>
      <c r="H612" s="88"/>
      <c r="I612" s="11"/>
      <c r="J612" s="11"/>
      <c r="K612" s="11"/>
      <c r="L612" s="11"/>
      <c r="AT612" s="12"/>
      <c r="AU612" s="12"/>
      <c r="AV612" s="12"/>
      <c r="AW612" s="12"/>
      <c r="AX612" s="12"/>
      <c r="AZ612" s="12"/>
      <c r="BA612" s="12"/>
      <c r="BB612" s="12"/>
      <c r="BC612" s="12"/>
      <c r="BD612" s="12"/>
    </row>
    <row r="613" spans="3:56" ht="12" x14ac:dyDescent="0.15">
      <c r="C613" s="11"/>
      <c r="D613" s="88"/>
      <c r="E613" s="11"/>
      <c r="F613" s="88"/>
      <c r="G613" s="11"/>
      <c r="H613" s="88"/>
      <c r="I613" s="11"/>
      <c r="J613" s="11"/>
      <c r="K613" s="11"/>
      <c r="L613" s="11"/>
      <c r="AT613" s="12"/>
      <c r="AU613" s="12"/>
      <c r="AV613" s="12"/>
      <c r="AW613" s="12"/>
      <c r="AX613" s="12"/>
      <c r="AZ613" s="12"/>
      <c r="BA613" s="12"/>
      <c r="BB613" s="12"/>
      <c r="BC613" s="12"/>
      <c r="BD613" s="12"/>
    </row>
    <row r="614" spans="3:56" ht="12" x14ac:dyDescent="0.15">
      <c r="C614" s="11"/>
      <c r="D614" s="88"/>
      <c r="E614" s="11"/>
      <c r="F614" s="88"/>
      <c r="G614" s="11"/>
      <c r="H614" s="88"/>
      <c r="I614" s="11"/>
      <c r="J614" s="11"/>
      <c r="K614" s="11"/>
      <c r="L614" s="11"/>
      <c r="AT614" s="12"/>
      <c r="AU614" s="12"/>
      <c r="AV614" s="12"/>
      <c r="AW614" s="12"/>
      <c r="AX614" s="12"/>
      <c r="AZ614" s="12"/>
      <c r="BA614" s="12"/>
      <c r="BB614" s="12"/>
      <c r="BC614" s="12"/>
      <c r="BD614" s="12"/>
    </row>
    <row r="615" spans="3:56" ht="12" x14ac:dyDescent="0.15">
      <c r="C615" s="11"/>
      <c r="D615" s="88"/>
      <c r="E615" s="11"/>
      <c r="F615" s="88"/>
      <c r="G615" s="11"/>
      <c r="H615" s="88"/>
      <c r="I615" s="11"/>
      <c r="J615" s="11"/>
      <c r="K615" s="11"/>
      <c r="L615" s="11"/>
      <c r="AT615" s="12"/>
      <c r="AU615" s="12"/>
      <c r="AV615" s="12"/>
      <c r="AW615" s="12"/>
      <c r="AX615" s="12"/>
      <c r="AZ615" s="12"/>
      <c r="BA615" s="12"/>
      <c r="BB615" s="12"/>
      <c r="BC615" s="12"/>
      <c r="BD615" s="12"/>
    </row>
    <row r="616" spans="3:56" ht="12" x14ac:dyDescent="0.15">
      <c r="C616" s="11"/>
      <c r="D616" s="88"/>
      <c r="E616" s="11"/>
      <c r="F616" s="88"/>
      <c r="G616" s="11"/>
      <c r="H616" s="88"/>
      <c r="I616" s="11"/>
      <c r="J616" s="11"/>
      <c r="K616" s="11"/>
      <c r="L616" s="11"/>
      <c r="AT616" s="12"/>
      <c r="AU616" s="12"/>
      <c r="AV616" s="12"/>
      <c r="AW616" s="12"/>
      <c r="AX616" s="12"/>
      <c r="AZ616" s="12"/>
      <c r="BA616" s="12"/>
      <c r="BB616" s="12"/>
      <c r="BC616" s="12"/>
      <c r="BD616" s="12"/>
    </row>
    <row r="617" spans="3:56" ht="12" x14ac:dyDescent="0.15">
      <c r="C617" s="11"/>
      <c r="D617" s="88"/>
      <c r="E617" s="11"/>
      <c r="F617" s="88"/>
      <c r="G617" s="11"/>
      <c r="H617" s="88"/>
      <c r="I617" s="11"/>
      <c r="J617" s="11"/>
      <c r="K617" s="11"/>
      <c r="L617" s="11"/>
      <c r="AT617" s="12"/>
      <c r="AU617" s="12"/>
      <c r="AV617" s="12"/>
      <c r="AW617" s="12"/>
      <c r="AX617" s="12"/>
      <c r="AZ617" s="12"/>
      <c r="BA617" s="12"/>
      <c r="BB617" s="12"/>
      <c r="BC617" s="12"/>
      <c r="BD617" s="12"/>
    </row>
    <row r="618" spans="3:56" ht="12" x14ac:dyDescent="0.15">
      <c r="C618" s="11"/>
      <c r="D618" s="88"/>
      <c r="E618" s="11"/>
      <c r="F618" s="88"/>
      <c r="G618" s="11"/>
      <c r="H618" s="88"/>
      <c r="I618" s="11"/>
      <c r="J618" s="11"/>
      <c r="K618" s="11"/>
      <c r="L618" s="11"/>
      <c r="AT618" s="12"/>
      <c r="AU618" s="12"/>
      <c r="AV618" s="12"/>
      <c r="AW618" s="12"/>
      <c r="AX618" s="12"/>
      <c r="AZ618" s="12"/>
      <c r="BA618" s="12"/>
      <c r="BB618" s="12"/>
      <c r="BC618" s="12"/>
      <c r="BD618" s="12"/>
    </row>
    <row r="619" spans="3:56" ht="12" x14ac:dyDescent="0.15">
      <c r="C619" s="11"/>
      <c r="D619" s="88"/>
      <c r="E619" s="11"/>
      <c r="F619" s="88"/>
      <c r="G619" s="11"/>
      <c r="H619" s="88"/>
      <c r="I619" s="11"/>
      <c r="J619" s="11"/>
      <c r="K619" s="11"/>
      <c r="L619" s="11"/>
      <c r="AT619" s="12"/>
      <c r="AU619" s="12"/>
      <c r="AV619" s="12"/>
      <c r="AW619" s="12"/>
      <c r="AX619" s="12"/>
      <c r="AZ619" s="12"/>
      <c r="BA619" s="12"/>
      <c r="BB619" s="12"/>
      <c r="BC619" s="12"/>
      <c r="BD619" s="12"/>
    </row>
    <row r="620" spans="3:56" ht="12" x14ac:dyDescent="0.15">
      <c r="C620" s="11"/>
      <c r="D620" s="88"/>
      <c r="E620" s="11"/>
      <c r="F620" s="88"/>
      <c r="G620" s="11"/>
      <c r="H620" s="88"/>
      <c r="I620" s="11"/>
      <c r="J620" s="11"/>
      <c r="K620" s="11"/>
      <c r="L620" s="11"/>
      <c r="AT620" s="12"/>
      <c r="AU620" s="12"/>
      <c r="AV620" s="12"/>
      <c r="AW620" s="12"/>
      <c r="AX620" s="12"/>
      <c r="AZ620" s="12"/>
      <c r="BA620" s="12"/>
      <c r="BB620" s="12"/>
      <c r="BC620" s="12"/>
      <c r="BD620" s="12"/>
    </row>
    <row r="621" spans="3:56" ht="12" x14ac:dyDescent="0.15">
      <c r="C621" s="11"/>
      <c r="D621" s="88"/>
      <c r="E621" s="11"/>
      <c r="F621" s="88"/>
      <c r="G621" s="11"/>
      <c r="H621" s="88"/>
      <c r="I621" s="11"/>
      <c r="J621" s="11"/>
      <c r="K621" s="11"/>
      <c r="L621" s="11"/>
      <c r="AT621" s="12"/>
      <c r="AU621" s="12"/>
      <c r="AV621" s="12"/>
      <c r="AW621" s="12"/>
      <c r="AX621" s="12"/>
      <c r="AZ621" s="12"/>
      <c r="BA621" s="12"/>
      <c r="BB621" s="12"/>
      <c r="BC621" s="12"/>
      <c r="BD621" s="12"/>
    </row>
    <row r="622" spans="3:56" ht="12" x14ac:dyDescent="0.15">
      <c r="C622" s="11"/>
      <c r="D622" s="88"/>
      <c r="E622" s="11"/>
      <c r="F622" s="88"/>
      <c r="G622" s="11"/>
      <c r="H622" s="88"/>
      <c r="I622" s="11"/>
      <c r="J622" s="11"/>
      <c r="K622" s="11"/>
      <c r="L622" s="11"/>
      <c r="AT622" s="12"/>
      <c r="AU622" s="12"/>
      <c r="AV622" s="12"/>
      <c r="AW622" s="12"/>
      <c r="AX622" s="12"/>
      <c r="AZ622" s="12"/>
      <c r="BA622" s="12"/>
      <c r="BB622" s="12"/>
      <c r="BC622" s="12"/>
      <c r="BD622" s="12"/>
    </row>
    <row r="623" spans="3:56" ht="12" x14ac:dyDescent="0.15">
      <c r="C623" s="11"/>
      <c r="D623" s="88"/>
      <c r="E623" s="11"/>
      <c r="F623" s="88"/>
      <c r="G623" s="11"/>
      <c r="H623" s="88"/>
      <c r="I623" s="11"/>
      <c r="J623" s="11"/>
      <c r="K623" s="11"/>
      <c r="L623" s="11"/>
      <c r="AT623" s="12"/>
      <c r="AU623" s="12"/>
      <c r="AV623" s="12"/>
      <c r="AW623" s="12"/>
      <c r="AX623" s="12"/>
      <c r="AZ623" s="12"/>
      <c r="BA623" s="12"/>
      <c r="BB623" s="12"/>
      <c r="BC623" s="12"/>
      <c r="BD623" s="12"/>
    </row>
    <row r="624" spans="3:56" ht="12" x14ac:dyDescent="0.15">
      <c r="C624" s="11"/>
      <c r="D624" s="88"/>
      <c r="E624" s="11"/>
      <c r="F624" s="88"/>
      <c r="G624" s="11"/>
      <c r="H624" s="88"/>
      <c r="I624" s="11"/>
      <c r="J624" s="11"/>
      <c r="K624" s="11"/>
      <c r="L624" s="11"/>
      <c r="AT624" s="12"/>
      <c r="AU624" s="12"/>
      <c r="AV624" s="12"/>
      <c r="AW624" s="12"/>
      <c r="AX624" s="12"/>
      <c r="AZ624" s="12"/>
      <c r="BA624" s="12"/>
      <c r="BB624" s="12"/>
      <c r="BC624" s="12"/>
      <c r="BD624" s="12"/>
    </row>
    <row r="625" spans="3:56" ht="12" x14ac:dyDescent="0.15">
      <c r="C625" s="11"/>
      <c r="D625" s="88"/>
      <c r="E625" s="11"/>
      <c r="F625" s="88"/>
      <c r="G625" s="11"/>
      <c r="H625" s="88"/>
      <c r="I625" s="11"/>
      <c r="J625" s="11"/>
      <c r="K625" s="11"/>
      <c r="L625" s="11"/>
      <c r="AT625" s="12"/>
      <c r="AU625" s="12"/>
      <c r="AV625" s="12"/>
      <c r="AW625" s="12"/>
      <c r="AX625" s="12"/>
      <c r="AZ625" s="12"/>
      <c r="BA625" s="12"/>
      <c r="BB625" s="12"/>
      <c r="BC625" s="12"/>
      <c r="BD625" s="12"/>
    </row>
    <row r="626" spans="3:56" ht="12" x14ac:dyDescent="0.15">
      <c r="C626" s="11"/>
      <c r="D626" s="88"/>
      <c r="E626" s="11"/>
      <c r="F626" s="88"/>
      <c r="G626" s="11"/>
      <c r="H626" s="88"/>
      <c r="I626" s="11"/>
      <c r="J626" s="11"/>
      <c r="K626" s="11"/>
      <c r="L626" s="11"/>
      <c r="AT626" s="12"/>
      <c r="AU626" s="12"/>
      <c r="AV626" s="12"/>
      <c r="AW626" s="12"/>
      <c r="AX626" s="12"/>
      <c r="AZ626" s="12"/>
      <c r="BA626" s="12"/>
      <c r="BB626" s="12"/>
      <c r="BC626" s="12"/>
      <c r="BD626" s="12"/>
    </row>
    <row r="627" spans="3:56" ht="12" x14ac:dyDescent="0.15">
      <c r="C627" s="11"/>
      <c r="D627" s="88"/>
      <c r="E627" s="11"/>
      <c r="F627" s="88"/>
      <c r="G627" s="11"/>
      <c r="H627" s="88"/>
      <c r="I627" s="11"/>
      <c r="J627" s="11"/>
      <c r="K627" s="11"/>
      <c r="L627" s="11"/>
      <c r="AT627" s="12"/>
      <c r="AU627" s="12"/>
      <c r="AV627" s="12"/>
      <c r="AW627" s="12"/>
      <c r="AX627" s="12"/>
      <c r="AZ627" s="12"/>
      <c r="BA627" s="12"/>
      <c r="BB627" s="12"/>
      <c r="BC627" s="12"/>
      <c r="BD627" s="12"/>
    </row>
    <row r="628" spans="3:56" ht="12" x14ac:dyDescent="0.15">
      <c r="C628" s="11"/>
      <c r="D628" s="88"/>
      <c r="E628" s="11"/>
      <c r="F628" s="88"/>
      <c r="G628" s="11"/>
      <c r="H628" s="88"/>
      <c r="I628" s="11"/>
      <c r="J628" s="11"/>
      <c r="K628" s="11"/>
      <c r="L628" s="11"/>
      <c r="AT628" s="12"/>
      <c r="AU628" s="12"/>
      <c r="AV628" s="12"/>
      <c r="AW628" s="12"/>
      <c r="AX628" s="12"/>
      <c r="AZ628" s="12"/>
      <c r="BA628" s="12"/>
      <c r="BB628" s="12"/>
      <c r="BC628" s="12"/>
      <c r="BD628" s="12"/>
    </row>
    <row r="629" spans="3:56" ht="12" x14ac:dyDescent="0.15">
      <c r="C629" s="11"/>
      <c r="D629" s="88"/>
      <c r="E629" s="11"/>
      <c r="F629" s="88"/>
      <c r="G629" s="11"/>
      <c r="H629" s="88"/>
      <c r="I629" s="11"/>
      <c r="J629" s="11"/>
      <c r="K629" s="11"/>
      <c r="L629" s="11"/>
      <c r="AT629" s="12"/>
      <c r="AU629" s="12"/>
      <c r="AV629" s="12"/>
      <c r="AW629" s="12"/>
      <c r="AX629" s="12"/>
      <c r="AZ629" s="12"/>
      <c r="BA629" s="12"/>
      <c r="BB629" s="12"/>
      <c r="BC629" s="12"/>
      <c r="BD629" s="12"/>
    </row>
    <row r="630" spans="3:56" ht="12" x14ac:dyDescent="0.15">
      <c r="C630" s="11"/>
      <c r="D630" s="88"/>
      <c r="E630" s="11"/>
      <c r="F630" s="88"/>
      <c r="G630" s="11"/>
      <c r="H630" s="88"/>
      <c r="I630" s="11"/>
      <c r="J630" s="11"/>
      <c r="K630" s="11"/>
      <c r="L630" s="11"/>
      <c r="AT630" s="12"/>
      <c r="AU630" s="12"/>
      <c r="AV630" s="12"/>
      <c r="AW630" s="12"/>
      <c r="AX630" s="12"/>
      <c r="AZ630" s="12"/>
      <c r="BA630" s="12"/>
      <c r="BB630" s="12"/>
      <c r="BC630" s="12"/>
      <c r="BD630" s="12"/>
    </row>
    <row r="631" spans="3:56" ht="12" x14ac:dyDescent="0.15">
      <c r="C631" s="11"/>
      <c r="D631" s="88"/>
      <c r="E631" s="11"/>
      <c r="F631" s="88"/>
      <c r="G631" s="11"/>
      <c r="H631" s="88"/>
      <c r="I631" s="11"/>
      <c r="J631" s="11"/>
      <c r="K631" s="11"/>
      <c r="L631" s="11"/>
      <c r="AT631" s="12"/>
      <c r="AU631" s="12"/>
      <c r="AV631" s="12"/>
      <c r="AW631" s="12"/>
      <c r="AX631" s="12"/>
      <c r="AZ631" s="12"/>
      <c r="BA631" s="12"/>
      <c r="BB631" s="12"/>
      <c r="BC631" s="12"/>
      <c r="BD631" s="12"/>
    </row>
    <row r="632" spans="3:56" ht="12" x14ac:dyDescent="0.15">
      <c r="C632" s="11"/>
      <c r="D632" s="88"/>
      <c r="E632" s="11"/>
      <c r="F632" s="88"/>
      <c r="G632" s="11"/>
      <c r="H632" s="88"/>
      <c r="I632" s="11"/>
      <c r="J632" s="11"/>
      <c r="K632" s="11"/>
      <c r="L632" s="11"/>
      <c r="AT632" s="12"/>
      <c r="AU632" s="12"/>
      <c r="AV632" s="12"/>
      <c r="AW632" s="12"/>
      <c r="AX632" s="12"/>
      <c r="AZ632" s="12"/>
      <c r="BA632" s="12"/>
      <c r="BB632" s="12"/>
      <c r="BC632" s="12"/>
      <c r="BD632" s="12"/>
    </row>
    <row r="633" spans="3:56" ht="12" x14ac:dyDescent="0.15">
      <c r="C633" s="11"/>
      <c r="D633" s="88"/>
      <c r="E633" s="11"/>
      <c r="F633" s="88"/>
      <c r="G633" s="11"/>
      <c r="H633" s="88"/>
      <c r="I633" s="11"/>
      <c r="J633" s="11"/>
      <c r="K633" s="11"/>
      <c r="L633" s="11"/>
      <c r="AT633" s="12"/>
      <c r="AU633" s="12"/>
      <c r="AV633" s="12"/>
      <c r="AW633" s="12"/>
      <c r="AX633" s="12"/>
      <c r="AZ633" s="12"/>
      <c r="BA633" s="12"/>
      <c r="BB633" s="12"/>
      <c r="BC633" s="12"/>
      <c r="BD633" s="12"/>
    </row>
    <row r="634" spans="3:56" ht="12" x14ac:dyDescent="0.15">
      <c r="C634" s="11"/>
      <c r="D634" s="88"/>
      <c r="E634" s="11"/>
      <c r="F634" s="88"/>
      <c r="G634" s="11"/>
      <c r="H634" s="88"/>
      <c r="I634" s="11"/>
      <c r="J634" s="11"/>
      <c r="K634" s="11"/>
      <c r="L634" s="11"/>
      <c r="AT634" s="12"/>
      <c r="AU634" s="12"/>
      <c r="AV634" s="12"/>
      <c r="AW634" s="12"/>
      <c r="AX634" s="12"/>
      <c r="AZ634" s="12"/>
      <c r="BA634" s="12"/>
      <c r="BB634" s="12"/>
      <c r="BC634" s="12"/>
      <c r="BD634" s="12"/>
    </row>
    <row r="635" spans="3:56" ht="12" x14ac:dyDescent="0.15">
      <c r="C635" s="11"/>
      <c r="D635" s="88"/>
      <c r="E635" s="11"/>
      <c r="F635" s="88"/>
      <c r="G635" s="11"/>
      <c r="H635" s="88"/>
      <c r="I635" s="11"/>
      <c r="J635" s="11"/>
      <c r="K635" s="11"/>
      <c r="L635" s="11"/>
      <c r="AT635" s="12"/>
      <c r="AU635" s="12"/>
      <c r="AV635" s="12"/>
      <c r="AW635" s="12"/>
      <c r="AX635" s="12"/>
      <c r="AZ635" s="12"/>
      <c r="BA635" s="12"/>
      <c r="BB635" s="12"/>
      <c r="BC635" s="12"/>
      <c r="BD635" s="12"/>
    </row>
    <row r="636" spans="3:56" ht="12" x14ac:dyDescent="0.15">
      <c r="C636" s="11"/>
      <c r="D636" s="88"/>
      <c r="E636" s="11"/>
      <c r="F636" s="88"/>
      <c r="G636" s="11"/>
      <c r="H636" s="88"/>
      <c r="I636" s="11"/>
      <c r="J636" s="11"/>
      <c r="K636" s="11"/>
      <c r="L636" s="11"/>
      <c r="AT636" s="12"/>
      <c r="AU636" s="12"/>
      <c r="AV636" s="12"/>
      <c r="AW636" s="12"/>
      <c r="AX636" s="12"/>
      <c r="AZ636" s="12"/>
      <c r="BA636" s="12"/>
      <c r="BB636" s="12"/>
      <c r="BC636" s="12"/>
      <c r="BD636" s="12"/>
    </row>
    <row r="637" spans="3:56" ht="12" x14ac:dyDescent="0.15">
      <c r="C637" s="11"/>
      <c r="D637" s="88"/>
      <c r="E637" s="11"/>
      <c r="F637" s="88"/>
      <c r="G637" s="11"/>
      <c r="H637" s="88"/>
      <c r="I637" s="11"/>
      <c r="J637" s="11"/>
      <c r="K637" s="11"/>
      <c r="L637" s="11"/>
      <c r="AT637" s="12"/>
      <c r="AU637" s="12"/>
      <c r="AV637" s="12"/>
      <c r="AW637" s="12"/>
      <c r="AX637" s="12"/>
      <c r="AZ637" s="12"/>
      <c r="BA637" s="12"/>
      <c r="BB637" s="12"/>
      <c r="BC637" s="12"/>
      <c r="BD637" s="12"/>
    </row>
    <row r="638" spans="3:56" ht="12" x14ac:dyDescent="0.15">
      <c r="C638" s="11"/>
      <c r="D638" s="88"/>
      <c r="E638" s="11"/>
      <c r="F638" s="88"/>
      <c r="G638" s="11"/>
      <c r="H638" s="88"/>
      <c r="I638" s="11"/>
      <c r="J638" s="11"/>
      <c r="K638" s="11"/>
      <c r="L638" s="11"/>
      <c r="AT638" s="12"/>
      <c r="AU638" s="12"/>
      <c r="AV638" s="12"/>
      <c r="AW638" s="12"/>
      <c r="AX638" s="12"/>
      <c r="AZ638" s="12"/>
      <c r="BA638" s="12"/>
      <c r="BB638" s="12"/>
      <c r="BC638" s="12"/>
      <c r="BD638" s="12"/>
    </row>
    <row r="639" spans="3:56" ht="12" x14ac:dyDescent="0.15">
      <c r="C639" s="11"/>
      <c r="D639" s="88"/>
      <c r="E639" s="11"/>
      <c r="F639" s="88"/>
      <c r="G639" s="11"/>
      <c r="H639" s="88"/>
      <c r="I639" s="11"/>
      <c r="J639" s="11"/>
      <c r="K639" s="11"/>
      <c r="L639" s="11"/>
      <c r="AT639" s="12"/>
      <c r="AU639" s="12"/>
      <c r="AV639" s="12"/>
      <c r="AW639" s="12"/>
      <c r="AX639" s="12"/>
      <c r="AZ639" s="12"/>
      <c r="BA639" s="12"/>
      <c r="BB639" s="12"/>
      <c r="BC639" s="12"/>
      <c r="BD639" s="12"/>
    </row>
    <row r="640" spans="3:56" ht="12" x14ac:dyDescent="0.15">
      <c r="C640" s="11"/>
      <c r="D640" s="88"/>
      <c r="E640" s="11"/>
      <c r="F640" s="88"/>
      <c r="G640" s="11"/>
      <c r="H640" s="88"/>
      <c r="I640" s="11"/>
      <c r="J640" s="11"/>
      <c r="K640" s="11"/>
      <c r="L640" s="11"/>
      <c r="AT640" s="12"/>
      <c r="AU640" s="12"/>
      <c r="AV640" s="12"/>
      <c r="AW640" s="12"/>
      <c r="AX640" s="12"/>
      <c r="AZ640" s="12"/>
      <c r="BA640" s="12"/>
      <c r="BB640" s="12"/>
      <c r="BC640" s="12"/>
      <c r="BD640" s="12"/>
    </row>
    <row r="641" spans="3:56" ht="12" x14ac:dyDescent="0.15">
      <c r="C641" s="11"/>
      <c r="D641" s="88"/>
      <c r="E641" s="11"/>
      <c r="F641" s="88"/>
      <c r="G641" s="11"/>
      <c r="H641" s="88"/>
      <c r="I641" s="11"/>
      <c r="J641" s="11"/>
      <c r="K641" s="11"/>
      <c r="L641" s="11"/>
      <c r="AT641" s="12"/>
      <c r="AU641" s="12"/>
      <c r="AV641" s="12"/>
      <c r="AW641" s="12"/>
      <c r="AX641" s="12"/>
      <c r="AZ641" s="12"/>
      <c r="BA641" s="12"/>
      <c r="BB641" s="12"/>
      <c r="BC641" s="12"/>
      <c r="BD641" s="12"/>
    </row>
    <row r="642" spans="3:56" ht="12" x14ac:dyDescent="0.15">
      <c r="C642" s="11"/>
      <c r="D642" s="88"/>
      <c r="E642" s="11"/>
      <c r="F642" s="88"/>
      <c r="G642" s="11"/>
      <c r="H642" s="88"/>
      <c r="I642" s="11"/>
      <c r="J642" s="11"/>
      <c r="K642" s="11"/>
      <c r="L642" s="11"/>
      <c r="AT642" s="12"/>
      <c r="AU642" s="12"/>
      <c r="AV642" s="12"/>
      <c r="AW642" s="12"/>
      <c r="AX642" s="12"/>
      <c r="AZ642" s="12"/>
      <c r="BA642" s="12"/>
      <c r="BB642" s="12"/>
      <c r="BC642" s="12"/>
      <c r="BD642" s="12"/>
    </row>
    <row r="643" spans="3:56" ht="12" x14ac:dyDescent="0.15">
      <c r="C643" s="11"/>
      <c r="D643" s="88"/>
      <c r="E643" s="11"/>
      <c r="F643" s="88"/>
      <c r="G643" s="11"/>
      <c r="H643" s="88"/>
      <c r="I643" s="11"/>
      <c r="J643" s="11"/>
      <c r="K643" s="11"/>
      <c r="L643" s="11"/>
      <c r="AT643" s="12"/>
      <c r="AU643" s="12"/>
      <c r="AV643" s="12"/>
      <c r="AW643" s="12"/>
      <c r="AX643" s="12"/>
      <c r="AZ643" s="12"/>
      <c r="BA643" s="12"/>
      <c r="BB643" s="12"/>
      <c r="BC643" s="12"/>
      <c r="BD643" s="12"/>
    </row>
    <row r="644" spans="3:56" ht="12" x14ac:dyDescent="0.15">
      <c r="C644" s="11"/>
      <c r="D644" s="88"/>
      <c r="E644" s="11"/>
      <c r="F644" s="88"/>
      <c r="G644" s="11"/>
      <c r="H644" s="88"/>
      <c r="I644" s="11"/>
      <c r="J644" s="11"/>
      <c r="K644" s="11"/>
      <c r="L644" s="11"/>
      <c r="AT644" s="12"/>
      <c r="AU644" s="12"/>
      <c r="AV644" s="12"/>
      <c r="AW644" s="12"/>
      <c r="AX644" s="12"/>
      <c r="AZ644" s="12"/>
      <c r="BA644" s="12"/>
      <c r="BB644" s="12"/>
      <c r="BC644" s="12"/>
      <c r="BD644" s="12"/>
    </row>
    <row r="645" spans="3:56" ht="12" x14ac:dyDescent="0.15">
      <c r="C645" s="11"/>
      <c r="D645" s="88"/>
      <c r="E645" s="11"/>
      <c r="F645" s="88"/>
      <c r="G645" s="11"/>
      <c r="H645" s="88"/>
      <c r="I645" s="11"/>
      <c r="J645" s="11"/>
      <c r="K645" s="11"/>
      <c r="L645" s="11"/>
      <c r="AT645" s="12"/>
      <c r="AU645" s="12"/>
      <c r="AV645" s="12"/>
      <c r="AW645" s="12"/>
      <c r="AX645" s="12"/>
      <c r="AZ645" s="12"/>
      <c r="BA645" s="12"/>
      <c r="BB645" s="12"/>
      <c r="BC645" s="12"/>
      <c r="BD645" s="12"/>
    </row>
    <row r="646" spans="3:56" ht="12" x14ac:dyDescent="0.15">
      <c r="C646" s="11"/>
      <c r="D646" s="88"/>
      <c r="E646" s="11"/>
      <c r="F646" s="88"/>
      <c r="G646" s="11"/>
      <c r="H646" s="88"/>
      <c r="I646" s="11"/>
      <c r="J646" s="11"/>
      <c r="K646" s="11"/>
      <c r="L646" s="11"/>
      <c r="AT646" s="12"/>
      <c r="AU646" s="12"/>
      <c r="AV646" s="12"/>
      <c r="AW646" s="12"/>
      <c r="AX646" s="12"/>
      <c r="AZ646" s="12"/>
      <c r="BA646" s="12"/>
      <c r="BB646" s="12"/>
      <c r="BC646" s="12"/>
      <c r="BD646" s="12"/>
    </row>
    <row r="647" spans="3:56" ht="12" x14ac:dyDescent="0.15">
      <c r="C647" s="11"/>
      <c r="D647" s="88"/>
      <c r="E647" s="11"/>
      <c r="F647" s="88"/>
      <c r="G647" s="11"/>
      <c r="H647" s="88"/>
      <c r="I647" s="11"/>
      <c r="J647" s="11"/>
      <c r="K647" s="11"/>
      <c r="L647" s="11"/>
      <c r="AT647" s="12"/>
      <c r="AU647" s="12"/>
      <c r="AV647" s="12"/>
      <c r="AW647" s="12"/>
      <c r="AX647" s="12"/>
      <c r="AZ647" s="12"/>
      <c r="BA647" s="12"/>
      <c r="BB647" s="12"/>
      <c r="BC647" s="12"/>
      <c r="BD647" s="12"/>
    </row>
    <row r="648" spans="3:56" ht="12" x14ac:dyDescent="0.15">
      <c r="C648" s="11"/>
      <c r="D648" s="88"/>
      <c r="E648" s="11"/>
      <c r="F648" s="88"/>
      <c r="G648" s="11"/>
      <c r="H648" s="88"/>
      <c r="I648" s="11"/>
      <c r="J648" s="11"/>
      <c r="K648" s="11"/>
      <c r="L648" s="11"/>
      <c r="AT648" s="12"/>
      <c r="AU648" s="12"/>
      <c r="AV648" s="12"/>
      <c r="AW648" s="12"/>
      <c r="AX648" s="12"/>
      <c r="AZ648" s="12"/>
      <c r="BA648" s="12"/>
      <c r="BB648" s="12"/>
      <c r="BC648" s="12"/>
      <c r="BD648" s="12"/>
    </row>
    <row r="649" spans="3:56" ht="12" x14ac:dyDescent="0.15">
      <c r="C649" s="11"/>
      <c r="D649" s="88"/>
      <c r="E649" s="11"/>
      <c r="F649" s="88"/>
      <c r="G649" s="11"/>
      <c r="H649" s="88"/>
      <c r="I649" s="11"/>
      <c r="J649" s="11"/>
      <c r="K649" s="11"/>
      <c r="L649" s="11"/>
      <c r="AT649" s="12"/>
      <c r="AU649" s="12"/>
      <c r="AV649" s="12"/>
      <c r="AW649" s="12"/>
      <c r="AX649" s="12"/>
      <c r="AZ649" s="12"/>
      <c r="BA649" s="12"/>
      <c r="BB649" s="12"/>
      <c r="BC649" s="12"/>
      <c r="BD649" s="12"/>
    </row>
    <row r="650" spans="3:56" ht="12" x14ac:dyDescent="0.15">
      <c r="C650" s="11"/>
      <c r="D650" s="88"/>
      <c r="E650" s="11"/>
      <c r="F650" s="88"/>
      <c r="G650" s="11"/>
      <c r="H650" s="88"/>
      <c r="I650" s="11"/>
      <c r="J650" s="11"/>
      <c r="K650" s="11"/>
      <c r="L650" s="11"/>
      <c r="AT650" s="12"/>
      <c r="AU650" s="12"/>
      <c r="AV650" s="12"/>
      <c r="AW650" s="12"/>
      <c r="AX650" s="12"/>
      <c r="AZ650" s="12"/>
      <c r="BA650" s="12"/>
      <c r="BB650" s="12"/>
      <c r="BC650" s="12"/>
      <c r="BD650" s="12"/>
    </row>
    <row r="651" spans="3:56" ht="12" x14ac:dyDescent="0.15">
      <c r="C651" s="11"/>
      <c r="D651" s="88"/>
      <c r="E651" s="11"/>
      <c r="F651" s="88"/>
      <c r="G651" s="11"/>
      <c r="H651" s="88"/>
      <c r="I651" s="11"/>
      <c r="J651" s="11"/>
      <c r="K651" s="11"/>
      <c r="L651" s="11"/>
      <c r="AT651" s="12"/>
      <c r="AU651" s="12"/>
      <c r="AV651" s="12"/>
      <c r="AW651" s="12"/>
      <c r="AX651" s="12"/>
      <c r="AZ651" s="12"/>
      <c r="BA651" s="12"/>
      <c r="BB651" s="12"/>
      <c r="BC651" s="12"/>
      <c r="BD651" s="12"/>
    </row>
    <row r="652" spans="3:56" ht="12" x14ac:dyDescent="0.15">
      <c r="C652" s="11"/>
      <c r="D652" s="88"/>
      <c r="E652" s="11"/>
      <c r="F652" s="88"/>
      <c r="G652" s="11"/>
      <c r="H652" s="88"/>
      <c r="I652" s="11"/>
      <c r="J652" s="11"/>
      <c r="K652" s="11"/>
      <c r="L652" s="11"/>
      <c r="AT652" s="12"/>
      <c r="AU652" s="12"/>
      <c r="AV652" s="12"/>
      <c r="AW652" s="12"/>
      <c r="AX652" s="12"/>
      <c r="AZ652" s="12"/>
      <c r="BA652" s="12"/>
      <c r="BB652" s="12"/>
      <c r="BC652" s="12"/>
      <c r="BD652" s="12"/>
    </row>
    <row r="653" spans="3:56" ht="12" x14ac:dyDescent="0.15">
      <c r="C653" s="11"/>
      <c r="D653" s="88"/>
      <c r="E653" s="11"/>
      <c r="F653" s="88"/>
      <c r="G653" s="11"/>
      <c r="H653" s="88"/>
      <c r="I653" s="11"/>
      <c r="J653" s="11"/>
      <c r="K653" s="11"/>
      <c r="L653" s="11"/>
      <c r="AT653" s="12"/>
      <c r="AU653" s="12"/>
      <c r="AV653" s="12"/>
      <c r="AW653" s="12"/>
      <c r="AX653" s="12"/>
      <c r="AZ653" s="12"/>
      <c r="BA653" s="12"/>
      <c r="BB653" s="12"/>
      <c r="BC653" s="12"/>
      <c r="BD653" s="12"/>
    </row>
    <row r="654" spans="3:56" ht="12" x14ac:dyDescent="0.15">
      <c r="C654" s="11"/>
      <c r="D654" s="88"/>
      <c r="E654" s="11"/>
      <c r="F654" s="88"/>
      <c r="G654" s="11"/>
      <c r="H654" s="88"/>
      <c r="I654" s="11"/>
      <c r="J654" s="11"/>
      <c r="K654" s="11"/>
      <c r="L654" s="11"/>
      <c r="AT654" s="12"/>
      <c r="AU654" s="12"/>
      <c r="AV654" s="12"/>
      <c r="AW654" s="12"/>
      <c r="AX654" s="12"/>
      <c r="AZ654" s="12"/>
      <c r="BA654" s="12"/>
      <c r="BB654" s="12"/>
      <c r="BC654" s="12"/>
      <c r="BD654" s="12"/>
    </row>
    <row r="655" spans="3:56" ht="12" x14ac:dyDescent="0.15">
      <c r="C655" s="11"/>
      <c r="D655" s="88"/>
      <c r="E655" s="11"/>
      <c r="F655" s="88"/>
      <c r="G655" s="11"/>
      <c r="H655" s="88"/>
      <c r="I655" s="11"/>
      <c r="J655" s="11"/>
      <c r="K655" s="11"/>
      <c r="L655" s="11"/>
      <c r="AT655" s="12"/>
      <c r="AU655" s="12"/>
      <c r="AV655" s="12"/>
      <c r="AW655" s="12"/>
      <c r="AX655" s="12"/>
      <c r="AZ655" s="12"/>
      <c r="BA655" s="12"/>
      <c r="BB655" s="12"/>
      <c r="BC655" s="12"/>
      <c r="BD655" s="12"/>
    </row>
    <row r="656" spans="3:56" ht="12" x14ac:dyDescent="0.15">
      <c r="C656" s="11"/>
      <c r="D656" s="88"/>
      <c r="E656" s="11"/>
      <c r="F656" s="88"/>
      <c r="G656" s="11"/>
      <c r="H656" s="88"/>
      <c r="I656" s="11"/>
      <c r="J656" s="11"/>
      <c r="K656" s="11"/>
      <c r="L656" s="11"/>
      <c r="AT656" s="12"/>
      <c r="AU656" s="12"/>
      <c r="AV656" s="12"/>
      <c r="AW656" s="12"/>
      <c r="AX656" s="12"/>
      <c r="AZ656" s="12"/>
      <c r="BA656" s="12"/>
      <c r="BB656" s="12"/>
      <c r="BC656" s="12"/>
      <c r="BD656" s="12"/>
    </row>
    <row r="657" spans="3:56" ht="12" x14ac:dyDescent="0.15">
      <c r="C657" s="11"/>
      <c r="D657" s="88"/>
      <c r="E657" s="11"/>
      <c r="F657" s="88"/>
      <c r="G657" s="11"/>
      <c r="H657" s="88"/>
      <c r="I657" s="11"/>
      <c r="J657" s="11"/>
      <c r="K657" s="11"/>
      <c r="L657" s="11"/>
      <c r="AT657" s="12"/>
      <c r="AU657" s="12"/>
      <c r="AV657" s="12"/>
      <c r="AW657" s="12"/>
      <c r="AX657" s="12"/>
      <c r="AZ657" s="12"/>
      <c r="BA657" s="12"/>
      <c r="BB657" s="12"/>
      <c r="BC657" s="12"/>
      <c r="BD657" s="12"/>
    </row>
    <row r="658" spans="3:56" ht="12" x14ac:dyDescent="0.15">
      <c r="C658" s="11"/>
      <c r="D658" s="88"/>
      <c r="E658" s="11"/>
      <c r="F658" s="88"/>
      <c r="G658" s="11"/>
      <c r="H658" s="88"/>
      <c r="I658" s="11"/>
      <c r="J658" s="11"/>
      <c r="K658" s="11"/>
      <c r="L658" s="11"/>
      <c r="AT658" s="12"/>
      <c r="AU658" s="12"/>
      <c r="AV658" s="12"/>
      <c r="AW658" s="12"/>
      <c r="AX658" s="12"/>
      <c r="AZ658" s="12"/>
      <c r="BA658" s="12"/>
      <c r="BB658" s="12"/>
      <c r="BC658" s="12"/>
      <c r="BD658" s="12"/>
    </row>
    <row r="659" spans="3:56" ht="12" x14ac:dyDescent="0.15">
      <c r="C659" s="11"/>
      <c r="D659" s="88"/>
      <c r="E659" s="11"/>
      <c r="F659" s="88"/>
      <c r="G659" s="11"/>
      <c r="H659" s="88"/>
      <c r="I659" s="11"/>
      <c r="J659" s="11"/>
      <c r="K659" s="11"/>
      <c r="L659" s="11"/>
      <c r="AT659" s="12"/>
      <c r="AU659" s="12"/>
      <c r="AV659" s="12"/>
      <c r="AW659" s="12"/>
      <c r="AX659" s="12"/>
      <c r="AZ659" s="12"/>
      <c r="BA659" s="12"/>
      <c r="BB659" s="12"/>
      <c r="BC659" s="12"/>
      <c r="BD659" s="12"/>
    </row>
    <row r="660" spans="3:56" ht="12" x14ac:dyDescent="0.15">
      <c r="C660" s="11"/>
      <c r="D660" s="88"/>
      <c r="E660" s="11"/>
      <c r="F660" s="88"/>
      <c r="G660" s="11"/>
      <c r="H660" s="88"/>
      <c r="I660" s="11"/>
      <c r="J660" s="11"/>
      <c r="K660" s="11"/>
      <c r="L660" s="11"/>
      <c r="AT660" s="12"/>
      <c r="AU660" s="12"/>
      <c r="AV660" s="12"/>
      <c r="AW660" s="12"/>
      <c r="AX660" s="12"/>
      <c r="AZ660" s="12"/>
      <c r="BA660" s="12"/>
      <c r="BB660" s="12"/>
      <c r="BC660" s="12"/>
      <c r="BD660" s="12"/>
    </row>
    <row r="661" spans="3:56" ht="12" x14ac:dyDescent="0.15">
      <c r="C661" s="11"/>
      <c r="D661" s="88"/>
      <c r="E661" s="11"/>
      <c r="F661" s="88"/>
      <c r="G661" s="11"/>
      <c r="H661" s="88"/>
      <c r="I661" s="11"/>
      <c r="J661" s="11"/>
      <c r="K661" s="11"/>
      <c r="L661" s="11"/>
      <c r="AT661" s="12"/>
      <c r="AU661" s="12"/>
      <c r="AV661" s="12"/>
      <c r="AW661" s="12"/>
      <c r="AX661" s="12"/>
      <c r="AZ661" s="12"/>
      <c r="BA661" s="12"/>
      <c r="BB661" s="12"/>
      <c r="BC661" s="12"/>
      <c r="BD661" s="12"/>
    </row>
    <row r="662" spans="3:56" ht="12" x14ac:dyDescent="0.15">
      <c r="C662" s="11"/>
      <c r="D662" s="88"/>
      <c r="E662" s="11"/>
      <c r="F662" s="88"/>
      <c r="G662" s="11"/>
      <c r="H662" s="88"/>
      <c r="I662" s="11"/>
      <c r="J662" s="11"/>
      <c r="K662" s="11"/>
      <c r="L662" s="11"/>
      <c r="AT662" s="12"/>
      <c r="AU662" s="12"/>
      <c r="AV662" s="12"/>
      <c r="AW662" s="12"/>
      <c r="AX662" s="12"/>
      <c r="AZ662" s="12"/>
      <c r="BA662" s="12"/>
      <c r="BB662" s="12"/>
      <c r="BC662" s="12"/>
      <c r="BD662" s="12"/>
    </row>
    <row r="663" spans="3:56" ht="12" x14ac:dyDescent="0.15">
      <c r="C663" s="11"/>
      <c r="D663" s="88"/>
      <c r="E663" s="11"/>
      <c r="F663" s="88"/>
      <c r="G663" s="11"/>
      <c r="H663" s="88"/>
      <c r="I663" s="11"/>
      <c r="J663" s="11"/>
      <c r="K663" s="11"/>
      <c r="L663" s="11"/>
      <c r="AT663" s="12"/>
      <c r="AU663" s="12"/>
      <c r="AV663" s="12"/>
      <c r="AW663" s="12"/>
      <c r="AX663" s="12"/>
      <c r="AZ663" s="12"/>
      <c r="BA663" s="12"/>
      <c r="BB663" s="12"/>
      <c r="BC663" s="12"/>
      <c r="BD663" s="12"/>
    </row>
    <row r="664" spans="3:56" ht="12" x14ac:dyDescent="0.15">
      <c r="C664" s="11"/>
      <c r="D664" s="88"/>
      <c r="E664" s="11"/>
      <c r="F664" s="88"/>
      <c r="G664" s="11"/>
      <c r="H664" s="88"/>
      <c r="I664" s="11"/>
      <c r="J664" s="11"/>
      <c r="K664" s="11"/>
      <c r="L664" s="11"/>
      <c r="AT664" s="12"/>
      <c r="AU664" s="12"/>
      <c r="AV664" s="12"/>
      <c r="AW664" s="12"/>
      <c r="AX664" s="12"/>
      <c r="AZ664" s="12"/>
      <c r="BA664" s="12"/>
      <c r="BB664" s="12"/>
      <c r="BC664" s="12"/>
      <c r="BD664" s="12"/>
    </row>
    <row r="665" spans="3:56" ht="12" x14ac:dyDescent="0.15">
      <c r="C665" s="11"/>
      <c r="D665" s="88"/>
      <c r="E665" s="11"/>
      <c r="F665" s="88"/>
      <c r="G665" s="11"/>
      <c r="H665" s="88"/>
      <c r="I665" s="11"/>
      <c r="J665" s="11"/>
      <c r="K665" s="11"/>
      <c r="L665" s="11"/>
      <c r="AT665" s="12"/>
      <c r="AU665" s="12"/>
      <c r="AV665" s="12"/>
      <c r="AW665" s="12"/>
      <c r="AX665" s="12"/>
      <c r="AZ665" s="12"/>
      <c r="BA665" s="12"/>
      <c r="BB665" s="12"/>
      <c r="BC665" s="12"/>
      <c r="BD665" s="12"/>
    </row>
    <row r="666" spans="3:56" ht="12" x14ac:dyDescent="0.15">
      <c r="C666" s="11"/>
      <c r="D666" s="88"/>
      <c r="E666" s="11"/>
      <c r="F666" s="88"/>
      <c r="G666" s="11"/>
      <c r="H666" s="88"/>
      <c r="I666" s="11"/>
      <c r="J666" s="11"/>
      <c r="K666" s="11"/>
      <c r="L666" s="11"/>
      <c r="AT666" s="12"/>
      <c r="AU666" s="12"/>
      <c r="AV666" s="12"/>
      <c r="AW666" s="12"/>
      <c r="AX666" s="12"/>
      <c r="AZ666" s="12"/>
      <c r="BA666" s="12"/>
      <c r="BB666" s="12"/>
      <c r="BC666" s="12"/>
      <c r="BD666" s="12"/>
    </row>
    <row r="667" spans="3:56" ht="12" x14ac:dyDescent="0.15">
      <c r="C667" s="11"/>
      <c r="D667" s="88"/>
      <c r="E667" s="11"/>
      <c r="F667" s="88"/>
      <c r="G667" s="11"/>
      <c r="H667" s="88"/>
      <c r="I667" s="11"/>
      <c r="J667" s="11"/>
      <c r="K667" s="11"/>
      <c r="L667" s="11"/>
      <c r="AT667" s="12"/>
      <c r="AU667" s="12"/>
      <c r="AV667" s="12"/>
      <c r="AW667" s="12"/>
      <c r="AX667" s="12"/>
      <c r="AZ667" s="12"/>
      <c r="BA667" s="12"/>
      <c r="BB667" s="12"/>
      <c r="BC667" s="12"/>
      <c r="BD667" s="12"/>
    </row>
    <row r="668" spans="3:56" ht="12" x14ac:dyDescent="0.15">
      <c r="C668" s="11"/>
      <c r="D668" s="88"/>
      <c r="E668" s="11"/>
      <c r="F668" s="88"/>
      <c r="G668" s="11"/>
      <c r="H668" s="88"/>
      <c r="I668" s="11"/>
      <c r="J668" s="11"/>
      <c r="K668" s="11"/>
      <c r="L668" s="11"/>
      <c r="AT668" s="12"/>
      <c r="AU668" s="12"/>
      <c r="AV668" s="12"/>
      <c r="AW668" s="12"/>
      <c r="AX668" s="12"/>
      <c r="AZ668" s="12"/>
      <c r="BA668" s="12"/>
      <c r="BB668" s="12"/>
      <c r="BC668" s="12"/>
      <c r="BD668" s="12"/>
    </row>
    <row r="669" spans="3:56" ht="12" x14ac:dyDescent="0.15">
      <c r="C669" s="11"/>
      <c r="D669" s="88"/>
      <c r="E669" s="11"/>
      <c r="F669" s="88"/>
      <c r="G669" s="11"/>
      <c r="H669" s="88"/>
      <c r="I669" s="11"/>
      <c r="J669" s="11"/>
      <c r="K669" s="11"/>
      <c r="L669" s="11"/>
      <c r="AT669" s="12"/>
      <c r="AU669" s="12"/>
      <c r="AV669" s="12"/>
      <c r="AW669" s="12"/>
      <c r="AX669" s="12"/>
      <c r="AZ669" s="12"/>
      <c r="BA669" s="12"/>
      <c r="BB669" s="12"/>
      <c r="BC669" s="12"/>
      <c r="BD669" s="12"/>
    </row>
    <row r="670" spans="3:56" ht="12" x14ac:dyDescent="0.15">
      <c r="C670" s="11"/>
      <c r="D670" s="88"/>
      <c r="E670" s="11"/>
      <c r="F670" s="88"/>
      <c r="G670" s="11"/>
      <c r="H670" s="88"/>
      <c r="I670" s="11"/>
      <c r="J670" s="11"/>
      <c r="K670" s="11"/>
      <c r="L670" s="11"/>
      <c r="AT670" s="12"/>
      <c r="AU670" s="12"/>
      <c r="AV670" s="12"/>
      <c r="AW670" s="12"/>
      <c r="AX670" s="12"/>
      <c r="AZ670" s="12"/>
      <c r="BA670" s="12"/>
      <c r="BB670" s="12"/>
      <c r="BC670" s="12"/>
      <c r="BD670" s="12"/>
    </row>
    <row r="671" spans="3:56" ht="12" x14ac:dyDescent="0.15">
      <c r="C671" s="11"/>
      <c r="D671" s="88"/>
      <c r="E671" s="11"/>
      <c r="F671" s="88"/>
      <c r="G671" s="11"/>
      <c r="H671" s="88"/>
      <c r="I671" s="11"/>
      <c r="J671" s="11"/>
      <c r="K671" s="11"/>
      <c r="L671" s="11"/>
      <c r="AT671" s="12"/>
      <c r="AU671" s="12"/>
      <c r="AV671" s="12"/>
      <c r="AW671" s="12"/>
      <c r="AX671" s="12"/>
      <c r="AZ671" s="12"/>
      <c r="BA671" s="12"/>
      <c r="BB671" s="12"/>
      <c r="BC671" s="12"/>
      <c r="BD671" s="12"/>
    </row>
    <row r="672" spans="3:56" ht="12" x14ac:dyDescent="0.15">
      <c r="C672" s="11"/>
      <c r="D672" s="88"/>
      <c r="E672" s="11"/>
      <c r="F672" s="88"/>
      <c r="G672" s="11"/>
      <c r="H672" s="88"/>
      <c r="I672" s="11"/>
      <c r="J672" s="11"/>
      <c r="K672" s="11"/>
      <c r="L672" s="11"/>
      <c r="AT672" s="12"/>
      <c r="AU672" s="12"/>
      <c r="AV672" s="12"/>
      <c r="AW672" s="12"/>
      <c r="AX672" s="12"/>
      <c r="AZ672" s="12"/>
      <c r="BA672" s="12"/>
      <c r="BB672" s="12"/>
      <c r="BC672" s="12"/>
      <c r="BD672" s="12"/>
    </row>
    <row r="673" spans="3:56" ht="12" x14ac:dyDescent="0.15">
      <c r="C673" s="11"/>
      <c r="D673" s="88"/>
      <c r="E673" s="11"/>
      <c r="F673" s="88"/>
      <c r="G673" s="11"/>
      <c r="H673" s="88"/>
      <c r="I673" s="11"/>
      <c r="J673" s="11"/>
      <c r="K673" s="11"/>
      <c r="L673" s="11"/>
      <c r="AT673" s="12"/>
      <c r="AU673" s="12"/>
      <c r="AV673" s="12"/>
      <c r="AW673" s="12"/>
      <c r="AX673" s="12"/>
      <c r="AZ673" s="12"/>
      <c r="BA673" s="12"/>
      <c r="BB673" s="12"/>
      <c r="BC673" s="12"/>
      <c r="BD673" s="12"/>
    </row>
    <row r="674" spans="3:56" ht="12" x14ac:dyDescent="0.15">
      <c r="C674" s="11"/>
      <c r="D674" s="88"/>
      <c r="E674" s="11"/>
      <c r="F674" s="88"/>
      <c r="G674" s="11"/>
      <c r="H674" s="88"/>
      <c r="I674" s="11"/>
      <c r="J674" s="11"/>
      <c r="K674" s="11"/>
      <c r="L674" s="11"/>
      <c r="AT674" s="12"/>
      <c r="AU674" s="12"/>
      <c r="AV674" s="12"/>
      <c r="AW674" s="12"/>
      <c r="AX674" s="12"/>
      <c r="AZ674" s="12"/>
      <c r="BA674" s="12"/>
      <c r="BB674" s="12"/>
      <c r="BC674" s="12"/>
      <c r="BD674" s="12"/>
    </row>
    <row r="675" spans="3:56" ht="12" x14ac:dyDescent="0.15">
      <c r="C675" s="11"/>
      <c r="D675" s="88"/>
      <c r="E675" s="11"/>
      <c r="F675" s="88"/>
      <c r="G675" s="11"/>
      <c r="H675" s="88"/>
      <c r="I675" s="11"/>
      <c r="J675" s="11"/>
      <c r="K675" s="11"/>
      <c r="L675" s="11"/>
      <c r="AT675" s="12"/>
      <c r="AU675" s="12"/>
      <c r="AV675" s="12"/>
      <c r="AW675" s="12"/>
      <c r="AX675" s="12"/>
      <c r="AZ675" s="12"/>
      <c r="BA675" s="12"/>
      <c r="BB675" s="12"/>
      <c r="BC675" s="12"/>
      <c r="BD675" s="12"/>
    </row>
    <row r="676" spans="3:56" ht="12" x14ac:dyDescent="0.15">
      <c r="C676" s="11"/>
      <c r="D676" s="88"/>
      <c r="E676" s="11"/>
      <c r="F676" s="88"/>
      <c r="G676" s="11"/>
      <c r="H676" s="88"/>
      <c r="I676" s="11"/>
      <c r="J676" s="11"/>
      <c r="K676" s="11"/>
      <c r="L676" s="11"/>
      <c r="AT676" s="12"/>
      <c r="AU676" s="12"/>
      <c r="AV676" s="12"/>
      <c r="AW676" s="12"/>
      <c r="AX676" s="12"/>
      <c r="AZ676" s="12"/>
      <c r="BA676" s="12"/>
      <c r="BB676" s="12"/>
      <c r="BC676" s="12"/>
      <c r="BD676" s="12"/>
    </row>
    <row r="677" spans="3:56" ht="12" x14ac:dyDescent="0.15">
      <c r="C677" s="11"/>
      <c r="D677" s="88"/>
      <c r="E677" s="11"/>
      <c r="F677" s="88"/>
      <c r="G677" s="11"/>
      <c r="H677" s="88"/>
      <c r="I677" s="11"/>
      <c r="J677" s="11"/>
      <c r="K677" s="11"/>
      <c r="L677" s="11"/>
      <c r="AT677" s="12"/>
      <c r="AU677" s="12"/>
      <c r="AV677" s="12"/>
      <c r="AW677" s="12"/>
      <c r="AX677" s="12"/>
      <c r="AZ677" s="12"/>
      <c r="BA677" s="12"/>
      <c r="BB677" s="12"/>
      <c r="BC677" s="12"/>
      <c r="BD677" s="12"/>
    </row>
    <row r="678" spans="3:56" ht="12" x14ac:dyDescent="0.15">
      <c r="C678" s="11"/>
      <c r="D678" s="88"/>
      <c r="E678" s="11"/>
      <c r="F678" s="88"/>
      <c r="G678" s="11"/>
      <c r="H678" s="88"/>
      <c r="I678" s="11"/>
      <c r="J678" s="11"/>
      <c r="K678" s="11"/>
      <c r="L678" s="11"/>
      <c r="AT678" s="12"/>
      <c r="AU678" s="12"/>
      <c r="AV678" s="12"/>
      <c r="AW678" s="12"/>
      <c r="AX678" s="12"/>
      <c r="AZ678" s="12"/>
      <c r="BA678" s="12"/>
      <c r="BB678" s="12"/>
      <c r="BC678" s="12"/>
      <c r="BD678" s="12"/>
    </row>
    <row r="679" spans="3:56" ht="12" x14ac:dyDescent="0.15">
      <c r="C679" s="11"/>
      <c r="D679" s="88"/>
      <c r="E679" s="11"/>
      <c r="F679" s="88"/>
      <c r="G679" s="11"/>
      <c r="H679" s="88"/>
      <c r="I679" s="11"/>
      <c r="J679" s="11"/>
      <c r="K679" s="11"/>
      <c r="L679" s="11"/>
      <c r="AT679" s="12"/>
      <c r="AU679" s="12"/>
      <c r="AV679" s="12"/>
      <c r="AW679" s="12"/>
      <c r="AX679" s="12"/>
      <c r="AZ679" s="12"/>
      <c r="BA679" s="12"/>
      <c r="BB679" s="12"/>
      <c r="BC679" s="12"/>
      <c r="BD679" s="12"/>
    </row>
    <row r="680" spans="3:56" ht="12" x14ac:dyDescent="0.15">
      <c r="C680" s="11"/>
      <c r="D680" s="88"/>
      <c r="E680" s="11"/>
      <c r="F680" s="88"/>
      <c r="G680" s="11"/>
      <c r="H680" s="88"/>
      <c r="I680" s="11"/>
      <c r="J680" s="11"/>
      <c r="K680" s="11"/>
      <c r="L680" s="11"/>
      <c r="AT680" s="12"/>
      <c r="AU680" s="12"/>
      <c r="AV680" s="12"/>
      <c r="AW680" s="12"/>
      <c r="AX680" s="12"/>
      <c r="AZ680" s="12"/>
      <c r="BA680" s="12"/>
      <c r="BB680" s="12"/>
      <c r="BC680" s="12"/>
      <c r="BD680" s="12"/>
    </row>
    <row r="681" spans="3:56" ht="12" x14ac:dyDescent="0.15">
      <c r="C681" s="11"/>
      <c r="D681" s="88"/>
      <c r="E681" s="11"/>
      <c r="F681" s="88"/>
      <c r="G681" s="11"/>
      <c r="H681" s="88"/>
      <c r="I681" s="11"/>
      <c r="J681" s="11"/>
      <c r="K681" s="11"/>
      <c r="L681" s="11"/>
      <c r="AT681" s="12"/>
      <c r="AU681" s="12"/>
      <c r="AV681" s="12"/>
      <c r="AW681" s="12"/>
      <c r="AX681" s="12"/>
      <c r="AZ681" s="12"/>
      <c r="BA681" s="12"/>
      <c r="BB681" s="12"/>
      <c r="BC681" s="12"/>
      <c r="BD681" s="12"/>
    </row>
    <row r="682" spans="3:56" ht="12" x14ac:dyDescent="0.15">
      <c r="C682" s="11"/>
      <c r="D682" s="88"/>
      <c r="E682" s="11"/>
      <c r="F682" s="88"/>
      <c r="G682" s="11"/>
      <c r="H682" s="88"/>
      <c r="I682" s="11"/>
      <c r="J682" s="11"/>
      <c r="K682" s="11"/>
      <c r="L682" s="11"/>
      <c r="AT682" s="12"/>
      <c r="AU682" s="12"/>
      <c r="AV682" s="12"/>
      <c r="AW682" s="12"/>
      <c r="AX682" s="12"/>
      <c r="AZ682" s="12"/>
      <c r="BA682" s="12"/>
      <c r="BB682" s="12"/>
      <c r="BC682" s="12"/>
      <c r="BD682" s="12"/>
    </row>
    <row r="683" spans="3:56" ht="12" x14ac:dyDescent="0.15">
      <c r="C683" s="11"/>
      <c r="D683" s="88"/>
      <c r="E683" s="11"/>
      <c r="F683" s="88"/>
      <c r="G683" s="11"/>
      <c r="H683" s="88"/>
      <c r="I683" s="11"/>
      <c r="J683" s="11"/>
      <c r="K683" s="11"/>
      <c r="L683" s="11"/>
      <c r="AT683" s="12"/>
      <c r="AU683" s="12"/>
      <c r="AV683" s="12"/>
      <c r="AW683" s="12"/>
      <c r="AX683" s="12"/>
      <c r="AZ683" s="12"/>
      <c r="BA683" s="12"/>
      <c r="BB683" s="12"/>
      <c r="BC683" s="12"/>
      <c r="BD683" s="12"/>
    </row>
    <row r="684" spans="3:56" ht="12" x14ac:dyDescent="0.15">
      <c r="C684" s="11"/>
      <c r="D684" s="88"/>
      <c r="E684" s="11"/>
      <c r="F684" s="88"/>
      <c r="G684" s="11"/>
      <c r="H684" s="88"/>
      <c r="I684" s="11"/>
      <c r="J684" s="11"/>
      <c r="K684" s="11"/>
      <c r="L684" s="11"/>
      <c r="AT684" s="12"/>
      <c r="AU684" s="12"/>
      <c r="AV684" s="12"/>
      <c r="AW684" s="12"/>
      <c r="AX684" s="12"/>
      <c r="AZ684" s="12"/>
      <c r="BA684" s="12"/>
      <c r="BB684" s="12"/>
      <c r="BC684" s="12"/>
      <c r="BD684" s="12"/>
    </row>
    <row r="685" spans="3:56" ht="12" x14ac:dyDescent="0.15">
      <c r="C685" s="11"/>
      <c r="D685" s="88"/>
      <c r="E685" s="11"/>
      <c r="F685" s="88"/>
      <c r="G685" s="11"/>
      <c r="H685" s="88"/>
      <c r="I685" s="11"/>
      <c r="J685" s="11"/>
      <c r="K685" s="11"/>
      <c r="L685" s="11"/>
      <c r="AT685" s="12"/>
      <c r="AU685" s="12"/>
      <c r="AV685" s="12"/>
      <c r="AW685" s="12"/>
      <c r="AX685" s="12"/>
      <c r="AZ685" s="12"/>
      <c r="BA685" s="12"/>
      <c r="BB685" s="12"/>
      <c r="BC685" s="12"/>
      <c r="BD685" s="12"/>
    </row>
    <row r="686" spans="3:56" ht="12" x14ac:dyDescent="0.15">
      <c r="C686" s="11"/>
      <c r="D686" s="88"/>
      <c r="E686" s="11"/>
      <c r="F686" s="88"/>
      <c r="G686" s="11"/>
      <c r="H686" s="88"/>
      <c r="I686" s="11"/>
      <c r="J686" s="11"/>
      <c r="K686" s="11"/>
      <c r="L686" s="11"/>
      <c r="AT686" s="12"/>
      <c r="AU686" s="12"/>
      <c r="AV686" s="12"/>
      <c r="AW686" s="12"/>
      <c r="AX686" s="12"/>
      <c r="AZ686" s="12"/>
      <c r="BA686" s="12"/>
      <c r="BB686" s="12"/>
      <c r="BC686" s="12"/>
      <c r="BD686" s="12"/>
    </row>
    <row r="687" spans="3:56" ht="12" x14ac:dyDescent="0.15">
      <c r="C687" s="11"/>
      <c r="D687" s="88"/>
      <c r="E687" s="11"/>
      <c r="F687" s="88"/>
      <c r="G687" s="11"/>
      <c r="H687" s="88"/>
      <c r="I687" s="11"/>
      <c r="J687" s="11"/>
      <c r="K687" s="11"/>
      <c r="L687" s="11"/>
      <c r="AT687" s="12"/>
      <c r="AU687" s="12"/>
      <c r="AV687" s="12"/>
      <c r="AW687" s="12"/>
      <c r="AX687" s="12"/>
      <c r="AZ687" s="12"/>
      <c r="BA687" s="12"/>
      <c r="BB687" s="12"/>
      <c r="BC687" s="12"/>
      <c r="BD687" s="12"/>
    </row>
    <row r="688" spans="3:56" ht="12" x14ac:dyDescent="0.15">
      <c r="C688" s="11"/>
      <c r="D688" s="88"/>
      <c r="E688" s="11"/>
      <c r="F688" s="88"/>
      <c r="G688" s="11"/>
      <c r="H688" s="88"/>
      <c r="I688" s="11"/>
      <c r="J688" s="11"/>
      <c r="K688" s="11"/>
      <c r="L688" s="11"/>
      <c r="AT688" s="12"/>
      <c r="AU688" s="12"/>
      <c r="AV688" s="12"/>
      <c r="AW688" s="12"/>
      <c r="AX688" s="12"/>
      <c r="AZ688" s="12"/>
      <c r="BA688" s="12"/>
      <c r="BB688" s="12"/>
      <c r="BC688" s="12"/>
      <c r="BD688" s="12"/>
    </row>
    <row r="689" spans="3:56" ht="12" x14ac:dyDescent="0.15">
      <c r="C689" s="11"/>
      <c r="D689" s="88"/>
      <c r="E689" s="11"/>
      <c r="F689" s="88"/>
      <c r="G689" s="11"/>
      <c r="H689" s="88"/>
      <c r="I689" s="11"/>
      <c r="J689" s="11"/>
      <c r="K689" s="11"/>
      <c r="L689" s="11"/>
      <c r="AT689" s="12"/>
      <c r="AU689" s="12"/>
      <c r="AV689" s="12"/>
      <c r="AW689" s="12"/>
      <c r="AX689" s="12"/>
      <c r="AZ689" s="12"/>
      <c r="BA689" s="12"/>
      <c r="BB689" s="12"/>
      <c r="BC689" s="12"/>
      <c r="BD689" s="12"/>
    </row>
    <row r="690" spans="3:56" ht="12" x14ac:dyDescent="0.15">
      <c r="C690" s="11"/>
      <c r="D690" s="88"/>
      <c r="E690" s="11"/>
      <c r="F690" s="88"/>
      <c r="G690" s="11"/>
      <c r="H690" s="88"/>
      <c r="I690" s="11"/>
      <c r="J690" s="11"/>
      <c r="K690" s="11"/>
      <c r="L690" s="11"/>
      <c r="AT690" s="12"/>
      <c r="AU690" s="12"/>
      <c r="AV690" s="12"/>
      <c r="AW690" s="12"/>
      <c r="AX690" s="12"/>
      <c r="AZ690" s="12"/>
      <c r="BA690" s="12"/>
      <c r="BB690" s="12"/>
      <c r="BC690" s="12"/>
      <c r="BD690" s="12"/>
    </row>
    <row r="691" spans="3:56" ht="12" x14ac:dyDescent="0.15">
      <c r="C691" s="11"/>
      <c r="D691" s="88"/>
      <c r="E691" s="11"/>
      <c r="F691" s="88"/>
      <c r="G691" s="11"/>
      <c r="H691" s="88"/>
      <c r="I691" s="11"/>
      <c r="J691" s="11"/>
      <c r="K691" s="11"/>
      <c r="L691" s="11"/>
      <c r="AT691" s="12"/>
      <c r="AU691" s="12"/>
      <c r="AV691" s="12"/>
      <c r="AW691" s="12"/>
      <c r="AX691" s="12"/>
      <c r="AZ691" s="12"/>
      <c r="BA691" s="12"/>
      <c r="BB691" s="12"/>
      <c r="BC691" s="12"/>
      <c r="BD691" s="12"/>
    </row>
    <row r="692" spans="3:56" ht="12" x14ac:dyDescent="0.15">
      <c r="C692" s="11"/>
      <c r="D692" s="88"/>
      <c r="E692" s="11"/>
      <c r="F692" s="88"/>
      <c r="G692" s="11"/>
      <c r="H692" s="88"/>
      <c r="I692" s="11"/>
      <c r="J692" s="11"/>
      <c r="K692" s="11"/>
      <c r="L692" s="11"/>
      <c r="AT692" s="12"/>
      <c r="AU692" s="12"/>
      <c r="AV692" s="12"/>
      <c r="AW692" s="12"/>
      <c r="AX692" s="12"/>
      <c r="AZ692" s="12"/>
      <c r="BA692" s="12"/>
      <c r="BB692" s="12"/>
      <c r="BC692" s="12"/>
      <c r="BD692" s="12"/>
    </row>
    <row r="693" spans="3:56" ht="12" x14ac:dyDescent="0.15">
      <c r="C693" s="11"/>
      <c r="D693" s="88"/>
      <c r="E693" s="11"/>
      <c r="F693" s="88"/>
      <c r="G693" s="11"/>
      <c r="H693" s="88"/>
      <c r="I693" s="11"/>
      <c r="J693" s="11"/>
      <c r="K693" s="11"/>
      <c r="L693" s="11"/>
      <c r="AT693" s="12"/>
      <c r="AU693" s="12"/>
      <c r="AV693" s="12"/>
      <c r="AW693" s="12"/>
      <c r="AX693" s="12"/>
      <c r="AZ693" s="12"/>
      <c r="BA693" s="12"/>
      <c r="BB693" s="12"/>
      <c r="BC693" s="12"/>
      <c r="BD693" s="12"/>
    </row>
    <row r="694" spans="3:56" ht="12" x14ac:dyDescent="0.15">
      <c r="C694" s="11"/>
      <c r="D694" s="88"/>
      <c r="E694" s="11"/>
      <c r="F694" s="88"/>
      <c r="G694" s="11"/>
      <c r="H694" s="88"/>
      <c r="I694" s="11"/>
      <c r="J694" s="11"/>
      <c r="K694" s="11"/>
      <c r="L694" s="11"/>
      <c r="AT694" s="12"/>
      <c r="AU694" s="12"/>
      <c r="AV694" s="12"/>
      <c r="AW694" s="12"/>
      <c r="AX694" s="12"/>
      <c r="AZ694" s="12"/>
      <c r="BA694" s="12"/>
      <c r="BB694" s="12"/>
      <c r="BC694" s="12"/>
      <c r="BD694" s="12"/>
    </row>
    <row r="695" spans="3:56" ht="12" x14ac:dyDescent="0.15">
      <c r="C695" s="11"/>
      <c r="D695" s="88"/>
      <c r="E695" s="11"/>
      <c r="F695" s="88"/>
      <c r="G695" s="11"/>
      <c r="H695" s="88"/>
      <c r="I695" s="11"/>
      <c r="J695" s="11"/>
      <c r="K695" s="11"/>
      <c r="L695" s="11"/>
      <c r="AT695" s="12"/>
      <c r="AU695" s="12"/>
      <c r="AV695" s="12"/>
      <c r="AW695" s="12"/>
      <c r="AX695" s="12"/>
      <c r="AZ695" s="12"/>
      <c r="BA695" s="12"/>
      <c r="BB695" s="12"/>
      <c r="BC695" s="12"/>
      <c r="BD695" s="12"/>
    </row>
    <row r="696" spans="3:56" ht="12" x14ac:dyDescent="0.15">
      <c r="C696" s="11"/>
      <c r="D696" s="88"/>
      <c r="E696" s="11"/>
      <c r="F696" s="88"/>
      <c r="G696" s="11"/>
      <c r="H696" s="88"/>
      <c r="I696" s="11"/>
      <c r="J696" s="11"/>
      <c r="K696" s="11"/>
      <c r="L696" s="11"/>
      <c r="AT696" s="12"/>
      <c r="AU696" s="12"/>
      <c r="AV696" s="12"/>
      <c r="AW696" s="12"/>
      <c r="AX696" s="12"/>
      <c r="AZ696" s="12"/>
      <c r="BA696" s="12"/>
      <c r="BB696" s="12"/>
      <c r="BC696" s="12"/>
      <c r="BD696" s="12"/>
    </row>
    <row r="697" spans="3:56" ht="12" x14ac:dyDescent="0.15">
      <c r="C697" s="11"/>
      <c r="D697" s="88"/>
      <c r="E697" s="11"/>
      <c r="F697" s="88"/>
      <c r="G697" s="11"/>
      <c r="H697" s="88"/>
      <c r="I697" s="11"/>
      <c r="J697" s="11"/>
      <c r="K697" s="11"/>
      <c r="L697" s="11"/>
      <c r="AT697" s="12"/>
      <c r="AU697" s="12"/>
      <c r="AV697" s="12"/>
      <c r="AW697" s="12"/>
      <c r="AX697" s="12"/>
      <c r="AZ697" s="12"/>
      <c r="BA697" s="12"/>
      <c r="BB697" s="12"/>
      <c r="BC697" s="12"/>
      <c r="BD697" s="12"/>
    </row>
    <row r="698" spans="3:56" ht="12" x14ac:dyDescent="0.15">
      <c r="C698" s="11"/>
      <c r="D698" s="88"/>
      <c r="E698" s="11"/>
      <c r="F698" s="88"/>
      <c r="G698" s="11"/>
      <c r="H698" s="88"/>
      <c r="I698" s="11"/>
      <c r="J698" s="11"/>
      <c r="K698" s="11"/>
      <c r="L698" s="11"/>
      <c r="AT698" s="12"/>
      <c r="AU698" s="12"/>
      <c r="AV698" s="12"/>
      <c r="AW698" s="12"/>
      <c r="AX698" s="12"/>
      <c r="AZ698" s="12"/>
      <c r="BA698" s="12"/>
      <c r="BB698" s="12"/>
      <c r="BC698" s="12"/>
      <c r="BD698" s="12"/>
    </row>
    <row r="699" spans="3:56" ht="12" x14ac:dyDescent="0.15">
      <c r="C699" s="11"/>
      <c r="D699" s="88"/>
      <c r="E699" s="11"/>
      <c r="F699" s="88"/>
      <c r="G699" s="11"/>
      <c r="H699" s="88"/>
      <c r="I699" s="11"/>
      <c r="J699" s="11"/>
      <c r="K699" s="11"/>
      <c r="L699" s="11"/>
      <c r="AT699" s="12"/>
      <c r="AU699" s="12"/>
      <c r="AV699" s="12"/>
      <c r="AW699" s="12"/>
      <c r="AX699" s="12"/>
      <c r="AZ699" s="12"/>
      <c r="BA699" s="12"/>
      <c r="BB699" s="12"/>
      <c r="BC699" s="12"/>
      <c r="BD699" s="12"/>
    </row>
    <row r="700" spans="3:56" ht="12" x14ac:dyDescent="0.15">
      <c r="C700" s="11"/>
      <c r="D700" s="88"/>
      <c r="E700" s="11"/>
      <c r="F700" s="88"/>
      <c r="G700" s="11"/>
      <c r="H700" s="88"/>
      <c r="I700" s="11"/>
      <c r="J700" s="11"/>
      <c r="K700" s="11"/>
      <c r="L700" s="11"/>
      <c r="AT700" s="12"/>
      <c r="AU700" s="12"/>
      <c r="AV700" s="12"/>
      <c r="AW700" s="12"/>
      <c r="AX700" s="12"/>
      <c r="AZ700" s="12"/>
      <c r="BA700" s="12"/>
      <c r="BB700" s="12"/>
      <c r="BC700" s="12"/>
      <c r="BD700" s="12"/>
    </row>
    <row r="701" spans="3:56" ht="12" x14ac:dyDescent="0.15">
      <c r="C701" s="11"/>
      <c r="D701" s="88"/>
      <c r="E701" s="11"/>
      <c r="F701" s="88"/>
      <c r="G701" s="11"/>
      <c r="H701" s="88"/>
      <c r="I701" s="11"/>
      <c r="J701" s="11"/>
      <c r="K701" s="11"/>
      <c r="L701" s="11"/>
      <c r="AT701" s="12"/>
      <c r="AU701" s="12"/>
      <c r="AV701" s="12"/>
      <c r="AW701" s="12"/>
      <c r="AX701" s="12"/>
      <c r="AZ701" s="12"/>
      <c r="BA701" s="12"/>
      <c r="BB701" s="12"/>
      <c r="BC701" s="12"/>
      <c r="BD701" s="12"/>
    </row>
    <row r="702" spans="3:56" ht="12" x14ac:dyDescent="0.15">
      <c r="C702" s="11"/>
      <c r="D702" s="88"/>
      <c r="E702" s="11"/>
      <c r="F702" s="88"/>
      <c r="G702" s="11"/>
      <c r="H702" s="88"/>
      <c r="I702" s="11"/>
      <c r="J702" s="11"/>
      <c r="K702" s="11"/>
      <c r="L702" s="11"/>
      <c r="AT702" s="12"/>
      <c r="AU702" s="12"/>
      <c r="AV702" s="12"/>
      <c r="AW702" s="12"/>
      <c r="AX702" s="12"/>
      <c r="AZ702" s="12"/>
      <c r="BA702" s="12"/>
      <c r="BB702" s="12"/>
      <c r="BC702" s="12"/>
      <c r="BD702" s="12"/>
    </row>
    <row r="703" spans="3:56" ht="12" x14ac:dyDescent="0.15">
      <c r="C703" s="11"/>
      <c r="D703" s="88"/>
      <c r="E703" s="11"/>
      <c r="F703" s="88"/>
      <c r="G703" s="11"/>
      <c r="H703" s="88"/>
      <c r="I703" s="11"/>
      <c r="J703" s="11"/>
      <c r="K703" s="11"/>
      <c r="L703" s="11"/>
      <c r="AT703" s="12"/>
      <c r="AU703" s="12"/>
      <c r="AV703" s="12"/>
      <c r="AW703" s="12"/>
      <c r="AX703" s="12"/>
      <c r="AZ703" s="12"/>
      <c r="BA703" s="12"/>
      <c r="BB703" s="12"/>
      <c r="BC703" s="12"/>
      <c r="BD703" s="12"/>
    </row>
    <row r="704" spans="3:56" ht="12" x14ac:dyDescent="0.15">
      <c r="C704" s="11"/>
      <c r="D704" s="88"/>
      <c r="E704" s="11"/>
      <c r="F704" s="88"/>
      <c r="G704" s="11"/>
      <c r="H704" s="88"/>
      <c r="I704" s="11"/>
      <c r="J704" s="11"/>
      <c r="K704" s="11"/>
      <c r="L704" s="11"/>
      <c r="AT704" s="12"/>
      <c r="AU704" s="12"/>
      <c r="AV704" s="12"/>
      <c r="AW704" s="12"/>
      <c r="AX704" s="12"/>
      <c r="AZ704" s="12"/>
      <c r="BA704" s="12"/>
      <c r="BB704" s="12"/>
      <c r="BC704" s="12"/>
      <c r="BD704" s="12"/>
    </row>
    <row r="705" spans="3:56" ht="12" x14ac:dyDescent="0.15">
      <c r="C705" s="11"/>
      <c r="D705" s="88"/>
      <c r="E705" s="11"/>
      <c r="F705" s="88"/>
      <c r="G705" s="11"/>
      <c r="H705" s="88"/>
      <c r="I705" s="11"/>
      <c r="J705" s="11"/>
      <c r="K705" s="11"/>
      <c r="L705" s="11"/>
      <c r="AT705" s="12"/>
      <c r="AU705" s="12"/>
      <c r="AV705" s="12"/>
      <c r="AW705" s="12"/>
      <c r="AX705" s="12"/>
      <c r="AZ705" s="12"/>
      <c r="BA705" s="12"/>
      <c r="BB705" s="12"/>
      <c r="BC705" s="12"/>
      <c r="BD705" s="12"/>
    </row>
    <row r="706" spans="3:56" ht="12" x14ac:dyDescent="0.15">
      <c r="C706" s="11"/>
      <c r="D706" s="88"/>
      <c r="E706" s="11"/>
      <c r="F706" s="88"/>
      <c r="G706" s="11"/>
      <c r="H706" s="88"/>
      <c r="I706" s="11"/>
      <c r="J706" s="11"/>
      <c r="K706" s="11"/>
      <c r="L706" s="11"/>
      <c r="AT706" s="12"/>
      <c r="AU706" s="12"/>
      <c r="AV706" s="12"/>
      <c r="AW706" s="12"/>
      <c r="AX706" s="12"/>
      <c r="AZ706" s="12"/>
      <c r="BA706" s="12"/>
      <c r="BB706" s="12"/>
      <c r="BC706" s="12"/>
      <c r="BD706" s="12"/>
    </row>
    <row r="707" spans="3:56" ht="12" x14ac:dyDescent="0.15">
      <c r="C707" s="11"/>
      <c r="D707" s="88"/>
      <c r="E707" s="11"/>
      <c r="F707" s="88"/>
      <c r="G707" s="11"/>
      <c r="H707" s="88"/>
      <c r="I707" s="11"/>
      <c r="J707" s="11"/>
      <c r="K707" s="11"/>
      <c r="L707" s="11"/>
      <c r="AT707" s="12"/>
      <c r="AU707" s="12"/>
      <c r="AV707" s="12"/>
      <c r="AW707" s="12"/>
      <c r="AX707" s="12"/>
      <c r="AZ707" s="12"/>
      <c r="BA707" s="12"/>
      <c r="BB707" s="12"/>
      <c r="BC707" s="12"/>
      <c r="BD707" s="12"/>
    </row>
    <row r="708" spans="3:56" ht="12" x14ac:dyDescent="0.15">
      <c r="C708" s="11"/>
      <c r="D708" s="88"/>
      <c r="E708" s="11"/>
      <c r="F708" s="88"/>
      <c r="G708" s="11"/>
      <c r="H708" s="88"/>
      <c r="I708" s="11"/>
      <c r="J708" s="11"/>
      <c r="K708" s="11"/>
      <c r="L708" s="11"/>
      <c r="AT708" s="12"/>
      <c r="AU708" s="12"/>
      <c r="AV708" s="12"/>
      <c r="AW708" s="12"/>
      <c r="AX708" s="12"/>
      <c r="AZ708" s="12"/>
      <c r="BA708" s="12"/>
      <c r="BB708" s="12"/>
      <c r="BC708" s="12"/>
      <c r="BD708" s="12"/>
    </row>
    <row r="709" spans="3:56" ht="12" x14ac:dyDescent="0.15">
      <c r="C709" s="11"/>
      <c r="D709" s="88"/>
      <c r="E709" s="11"/>
      <c r="F709" s="88"/>
      <c r="G709" s="11"/>
      <c r="H709" s="88"/>
      <c r="I709" s="11"/>
      <c r="J709" s="11"/>
      <c r="K709" s="11"/>
      <c r="L709" s="11"/>
      <c r="AT709" s="12"/>
      <c r="AU709" s="12"/>
      <c r="AV709" s="12"/>
      <c r="AW709" s="12"/>
      <c r="AX709" s="12"/>
      <c r="AZ709" s="12"/>
      <c r="BA709" s="12"/>
      <c r="BB709" s="12"/>
      <c r="BC709" s="12"/>
      <c r="BD709" s="12"/>
    </row>
    <row r="710" spans="3:56" ht="12" x14ac:dyDescent="0.15">
      <c r="C710" s="11"/>
      <c r="D710" s="88"/>
      <c r="E710" s="11"/>
      <c r="F710" s="88"/>
      <c r="G710" s="11"/>
      <c r="H710" s="88"/>
      <c r="I710" s="11"/>
      <c r="J710" s="11"/>
      <c r="K710" s="11"/>
      <c r="L710" s="11"/>
      <c r="AT710" s="12"/>
      <c r="AU710" s="12"/>
      <c r="AV710" s="12"/>
      <c r="AW710" s="12"/>
      <c r="AX710" s="12"/>
      <c r="AZ710" s="12"/>
      <c r="BA710" s="12"/>
      <c r="BB710" s="12"/>
      <c r="BC710" s="12"/>
      <c r="BD710" s="12"/>
    </row>
    <row r="711" spans="3:56" ht="12" x14ac:dyDescent="0.15">
      <c r="C711" s="11"/>
      <c r="D711" s="88"/>
      <c r="E711" s="11"/>
      <c r="F711" s="88"/>
      <c r="G711" s="11"/>
      <c r="H711" s="88"/>
      <c r="I711" s="11"/>
      <c r="J711" s="11"/>
      <c r="K711" s="11"/>
      <c r="L711" s="11"/>
      <c r="AT711" s="12"/>
      <c r="AU711" s="12"/>
      <c r="AV711" s="12"/>
      <c r="AW711" s="12"/>
      <c r="AX711" s="12"/>
      <c r="AZ711" s="12"/>
      <c r="BA711" s="12"/>
      <c r="BB711" s="12"/>
      <c r="BC711" s="12"/>
      <c r="BD711" s="12"/>
    </row>
    <row r="712" spans="3:56" ht="12" x14ac:dyDescent="0.15">
      <c r="C712" s="11"/>
      <c r="D712" s="88"/>
      <c r="E712" s="11"/>
      <c r="F712" s="88"/>
      <c r="G712" s="11"/>
      <c r="H712" s="88"/>
      <c r="I712" s="11"/>
      <c r="J712" s="11"/>
      <c r="K712" s="11"/>
      <c r="L712" s="11"/>
      <c r="AT712" s="12"/>
      <c r="AU712" s="12"/>
      <c r="AV712" s="12"/>
      <c r="AW712" s="12"/>
      <c r="AX712" s="12"/>
      <c r="AZ712" s="12"/>
      <c r="BA712" s="12"/>
      <c r="BB712" s="12"/>
      <c r="BC712" s="12"/>
      <c r="BD712" s="12"/>
    </row>
    <row r="713" spans="3:56" ht="12" x14ac:dyDescent="0.15">
      <c r="C713" s="11"/>
      <c r="D713" s="88"/>
      <c r="E713" s="11"/>
      <c r="F713" s="88"/>
      <c r="G713" s="11"/>
      <c r="H713" s="88"/>
      <c r="I713" s="11"/>
      <c r="J713" s="11"/>
      <c r="K713" s="11"/>
      <c r="L713" s="11"/>
      <c r="AT713" s="12"/>
      <c r="AU713" s="12"/>
      <c r="AV713" s="12"/>
      <c r="AW713" s="12"/>
      <c r="AX713" s="12"/>
      <c r="AZ713" s="12"/>
      <c r="BA713" s="12"/>
      <c r="BB713" s="12"/>
      <c r="BC713" s="12"/>
      <c r="BD713" s="12"/>
    </row>
    <row r="714" spans="3:56" ht="12" x14ac:dyDescent="0.15">
      <c r="C714" s="11"/>
      <c r="D714" s="88"/>
      <c r="E714" s="11"/>
      <c r="F714" s="88"/>
      <c r="G714" s="11"/>
      <c r="H714" s="88"/>
      <c r="I714" s="11"/>
      <c r="J714" s="11"/>
      <c r="K714" s="11"/>
      <c r="L714" s="11"/>
      <c r="AT714" s="12"/>
      <c r="AU714" s="12"/>
      <c r="AV714" s="12"/>
      <c r="AW714" s="12"/>
      <c r="AX714" s="12"/>
      <c r="AZ714" s="12"/>
      <c r="BA714" s="12"/>
      <c r="BB714" s="12"/>
      <c r="BC714" s="12"/>
      <c r="BD714" s="12"/>
    </row>
    <row r="715" spans="3:56" ht="12" x14ac:dyDescent="0.15">
      <c r="C715" s="11"/>
      <c r="D715" s="88"/>
      <c r="E715" s="11"/>
      <c r="F715" s="88"/>
      <c r="G715" s="11"/>
      <c r="H715" s="88"/>
      <c r="I715" s="11"/>
      <c r="J715" s="11"/>
      <c r="K715" s="11"/>
      <c r="L715" s="11"/>
      <c r="AT715" s="12"/>
      <c r="AU715" s="12"/>
      <c r="AV715" s="12"/>
      <c r="AW715" s="12"/>
      <c r="AX715" s="12"/>
      <c r="AZ715" s="12"/>
      <c r="BA715" s="12"/>
      <c r="BB715" s="12"/>
      <c r="BC715" s="12"/>
      <c r="BD715" s="12"/>
    </row>
    <row r="716" spans="3:56" ht="12" x14ac:dyDescent="0.15">
      <c r="C716" s="11"/>
      <c r="D716" s="88"/>
      <c r="E716" s="11"/>
      <c r="F716" s="88"/>
      <c r="G716" s="11"/>
      <c r="H716" s="88"/>
      <c r="I716" s="11"/>
      <c r="J716" s="11"/>
      <c r="K716" s="11"/>
      <c r="L716" s="11"/>
      <c r="AT716" s="12"/>
      <c r="AU716" s="12"/>
      <c r="AV716" s="12"/>
      <c r="AW716" s="12"/>
      <c r="AX716" s="12"/>
      <c r="AZ716" s="12"/>
      <c r="BA716" s="12"/>
      <c r="BB716" s="12"/>
      <c r="BC716" s="12"/>
      <c r="BD716" s="12"/>
    </row>
    <row r="717" spans="3:56" ht="12" x14ac:dyDescent="0.15">
      <c r="C717" s="11"/>
      <c r="D717" s="88"/>
      <c r="E717" s="11"/>
      <c r="F717" s="88"/>
      <c r="G717" s="11"/>
      <c r="H717" s="88"/>
      <c r="I717" s="11"/>
      <c r="J717" s="11"/>
      <c r="K717" s="11"/>
      <c r="L717" s="11"/>
      <c r="AT717" s="12"/>
      <c r="AU717" s="12"/>
      <c r="AV717" s="12"/>
      <c r="AW717" s="12"/>
      <c r="AX717" s="12"/>
      <c r="AZ717" s="12"/>
      <c r="BA717" s="12"/>
      <c r="BB717" s="12"/>
      <c r="BC717" s="12"/>
      <c r="BD717" s="12"/>
    </row>
    <row r="718" spans="3:56" ht="12" x14ac:dyDescent="0.15">
      <c r="C718" s="11"/>
      <c r="D718" s="88"/>
      <c r="E718" s="11"/>
      <c r="F718" s="88"/>
      <c r="G718" s="11"/>
      <c r="H718" s="88"/>
      <c r="I718" s="11"/>
      <c r="J718" s="11"/>
      <c r="K718" s="11"/>
      <c r="L718" s="11"/>
      <c r="AT718" s="12"/>
      <c r="AU718" s="12"/>
      <c r="AV718" s="12"/>
      <c r="AW718" s="12"/>
      <c r="AX718" s="12"/>
      <c r="AZ718" s="12"/>
      <c r="BA718" s="12"/>
      <c r="BB718" s="12"/>
      <c r="BC718" s="12"/>
      <c r="BD718" s="12"/>
    </row>
    <row r="719" spans="3:56" ht="12" x14ac:dyDescent="0.15">
      <c r="C719" s="11"/>
      <c r="D719" s="88"/>
      <c r="E719" s="11"/>
      <c r="F719" s="88"/>
      <c r="G719" s="11"/>
      <c r="H719" s="88"/>
      <c r="I719" s="11"/>
      <c r="J719" s="11"/>
      <c r="K719" s="11"/>
      <c r="L719" s="11"/>
      <c r="AT719" s="12"/>
      <c r="AU719" s="12"/>
      <c r="AV719" s="12"/>
      <c r="AW719" s="12"/>
      <c r="AX719" s="12"/>
      <c r="AZ719" s="12"/>
      <c r="BA719" s="12"/>
      <c r="BB719" s="12"/>
      <c r="BC719" s="12"/>
      <c r="BD719" s="12"/>
    </row>
    <row r="720" spans="3:56" ht="12" x14ac:dyDescent="0.15">
      <c r="C720" s="11"/>
      <c r="D720" s="88"/>
      <c r="E720" s="11"/>
      <c r="F720" s="88"/>
      <c r="G720" s="11"/>
      <c r="H720" s="88"/>
      <c r="I720" s="11"/>
      <c r="J720" s="11"/>
      <c r="K720" s="11"/>
      <c r="L720" s="11"/>
      <c r="AT720" s="12"/>
      <c r="AU720" s="12"/>
      <c r="AV720" s="12"/>
      <c r="AW720" s="12"/>
      <c r="AX720" s="12"/>
      <c r="AZ720" s="12"/>
      <c r="BA720" s="12"/>
      <c r="BB720" s="12"/>
      <c r="BC720" s="12"/>
      <c r="BD720" s="12"/>
    </row>
    <row r="721" spans="3:56" ht="12" x14ac:dyDescent="0.15">
      <c r="C721" s="11"/>
      <c r="D721" s="88"/>
      <c r="E721" s="11"/>
      <c r="F721" s="88"/>
      <c r="G721" s="11"/>
      <c r="H721" s="88"/>
      <c r="I721" s="11"/>
      <c r="J721" s="11"/>
      <c r="K721" s="11"/>
      <c r="L721" s="11"/>
      <c r="AT721" s="12"/>
      <c r="AU721" s="12"/>
      <c r="AV721" s="12"/>
      <c r="AW721" s="12"/>
      <c r="AX721" s="12"/>
      <c r="AZ721" s="12"/>
      <c r="BA721" s="12"/>
      <c r="BB721" s="12"/>
      <c r="BC721" s="12"/>
      <c r="BD721" s="12"/>
    </row>
    <row r="722" spans="3:56" ht="12" x14ac:dyDescent="0.15">
      <c r="C722" s="11"/>
      <c r="D722" s="88"/>
      <c r="E722" s="11"/>
      <c r="F722" s="88"/>
      <c r="G722" s="11"/>
      <c r="H722" s="88"/>
      <c r="I722" s="11"/>
      <c r="J722" s="11"/>
      <c r="K722" s="11"/>
      <c r="L722" s="11"/>
      <c r="AT722" s="12"/>
      <c r="AU722" s="12"/>
      <c r="AV722" s="12"/>
      <c r="AW722" s="12"/>
      <c r="AX722" s="12"/>
      <c r="AZ722" s="12"/>
      <c r="BA722" s="12"/>
      <c r="BB722" s="12"/>
      <c r="BC722" s="12"/>
      <c r="BD722" s="12"/>
    </row>
    <row r="723" spans="3:56" ht="12" x14ac:dyDescent="0.15">
      <c r="C723" s="11"/>
      <c r="D723" s="88"/>
      <c r="E723" s="11"/>
      <c r="F723" s="88"/>
      <c r="G723" s="11"/>
      <c r="H723" s="88"/>
      <c r="I723" s="11"/>
      <c r="J723" s="11"/>
      <c r="K723" s="11"/>
      <c r="L723" s="11"/>
      <c r="AT723" s="12"/>
      <c r="AU723" s="12"/>
      <c r="AV723" s="12"/>
      <c r="AW723" s="12"/>
      <c r="AX723" s="12"/>
      <c r="AZ723" s="12"/>
      <c r="BA723" s="12"/>
      <c r="BB723" s="12"/>
      <c r="BC723" s="12"/>
      <c r="BD723" s="12"/>
    </row>
    <row r="724" spans="3:56" ht="12" x14ac:dyDescent="0.15">
      <c r="C724" s="11"/>
      <c r="D724" s="88"/>
      <c r="E724" s="11"/>
      <c r="F724" s="88"/>
      <c r="G724" s="11"/>
      <c r="H724" s="88"/>
      <c r="I724" s="11"/>
      <c r="J724" s="11"/>
      <c r="K724" s="11"/>
      <c r="L724" s="11"/>
      <c r="AT724" s="12"/>
      <c r="AU724" s="12"/>
      <c r="AV724" s="12"/>
      <c r="AW724" s="12"/>
      <c r="AX724" s="12"/>
      <c r="AZ724" s="12"/>
      <c r="BA724" s="12"/>
      <c r="BB724" s="12"/>
      <c r="BC724" s="12"/>
      <c r="BD724" s="12"/>
    </row>
    <row r="725" spans="3:56" ht="12" x14ac:dyDescent="0.15">
      <c r="C725" s="11"/>
      <c r="D725" s="88"/>
      <c r="E725" s="11"/>
      <c r="F725" s="88"/>
      <c r="G725" s="11"/>
      <c r="H725" s="88"/>
      <c r="I725" s="11"/>
      <c r="J725" s="11"/>
      <c r="K725" s="11"/>
      <c r="L725" s="11"/>
      <c r="AT725" s="12"/>
      <c r="AU725" s="12"/>
      <c r="AV725" s="12"/>
      <c r="AW725" s="12"/>
      <c r="AX725" s="12"/>
      <c r="AZ725" s="12"/>
      <c r="BA725" s="12"/>
      <c r="BB725" s="12"/>
      <c r="BC725" s="12"/>
      <c r="BD725" s="12"/>
    </row>
    <row r="726" spans="3:56" ht="12" x14ac:dyDescent="0.15">
      <c r="C726" s="11"/>
      <c r="D726" s="88"/>
      <c r="E726" s="11"/>
      <c r="F726" s="88"/>
      <c r="G726" s="11"/>
      <c r="H726" s="88"/>
      <c r="I726" s="11"/>
      <c r="J726" s="11"/>
      <c r="K726" s="11"/>
      <c r="L726" s="11"/>
      <c r="AT726" s="12"/>
      <c r="AU726" s="12"/>
      <c r="AV726" s="12"/>
      <c r="AW726" s="12"/>
      <c r="AX726" s="12"/>
      <c r="AZ726" s="12"/>
      <c r="BA726" s="12"/>
      <c r="BB726" s="12"/>
      <c r="BC726" s="12"/>
      <c r="BD726" s="12"/>
    </row>
    <row r="727" spans="3:56" ht="12" x14ac:dyDescent="0.15">
      <c r="C727" s="11"/>
      <c r="D727" s="88"/>
      <c r="E727" s="11"/>
      <c r="F727" s="88"/>
      <c r="G727" s="11"/>
      <c r="H727" s="88"/>
      <c r="I727" s="11"/>
      <c r="J727" s="11"/>
      <c r="K727" s="11"/>
      <c r="L727" s="11"/>
      <c r="AT727" s="12"/>
      <c r="AU727" s="12"/>
      <c r="AV727" s="12"/>
      <c r="AW727" s="12"/>
      <c r="AX727" s="12"/>
      <c r="AZ727" s="12"/>
      <c r="BA727" s="12"/>
      <c r="BB727" s="12"/>
      <c r="BC727" s="12"/>
      <c r="BD727" s="12"/>
    </row>
    <row r="728" spans="3:56" ht="12" x14ac:dyDescent="0.15">
      <c r="C728" s="11"/>
      <c r="D728" s="88"/>
      <c r="E728" s="11"/>
      <c r="F728" s="88"/>
      <c r="G728" s="11"/>
      <c r="H728" s="88"/>
      <c r="I728" s="11"/>
      <c r="J728" s="11"/>
      <c r="K728" s="11"/>
      <c r="L728" s="11"/>
      <c r="AT728" s="12"/>
      <c r="AU728" s="12"/>
      <c r="AV728" s="12"/>
      <c r="AW728" s="12"/>
      <c r="AX728" s="12"/>
      <c r="AZ728" s="12"/>
      <c r="BA728" s="12"/>
      <c r="BB728" s="12"/>
      <c r="BC728" s="12"/>
      <c r="BD728" s="12"/>
    </row>
    <row r="729" spans="3:56" ht="12" x14ac:dyDescent="0.15">
      <c r="C729" s="11"/>
      <c r="D729" s="88"/>
      <c r="E729" s="11"/>
      <c r="F729" s="88"/>
      <c r="G729" s="11"/>
      <c r="H729" s="88"/>
      <c r="I729" s="11"/>
      <c r="J729" s="11"/>
      <c r="K729" s="11"/>
      <c r="L729" s="11"/>
      <c r="AT729" s="12"/>
      <c r="AU729" s="12"/>
      <c r="AV729" s="12"/>
      <c r="AW729" s="12"/>
      <c r="AX729" s="12"/>
      <c r="AZ729" s="12"/>
      <c r="BA729" s="12"/>
      <c r="BB729" s="12"/>
      <c r="BC729" s="12"/>
      <c r="BD729" s="12"/>
    </row>
    <row r="730" spans="3:56" ht="12" x14ac:dyDescent="0.15">
      <c r="C730" s="11"/>
      <c r="D730" s="88"/>
      <c r="E730" s="11"/>
      <c r="F730" s="88"/>
      <c r="G730" s="11"/>
      <c r="H730" s="88"/>
      <c r="I730" s="11"/>
      <c r="J730" s="11"/>
      <c r="K730" s="11"/>
      <c r="L730" s="11"/>
      <c r="AT730" s="12"/>
      <c r="AU730" s="12"/>
      <c r="AV730" s="12"/>
      <c r="AW730" s="12"/>
      <c r="AX730" s="12"/>
      <c r="AZ730" s="12"/>
      <c r="BA730" s="12"/>
      <c r="BB730" s="12"/>
      <c r="BC730" s="12"/>
      <c r="BD730" s="12"/>
    </row>
    <row r="731" spans="3:56" ht="12" x14ac:dyDescent="0.15">
      <c r="C731" s="11"/>
      <c r="D731" s="88"/>
      <c r="E731" s="11"/>
      <c r="F731" s="88"/>
      <c r="G731" s="11"/>
      <c r="H731" s="88"/>
      <c r="I731" s="11"/>
      <c r="J731" s="11"/>
      <c r="K731" s="11"/>
      <c r="L731" s="11"/>
      <c r="AT731" s="12"/>
      <c r="AU731" s="12"/>
      <c r="AV731" s="12"/>
      <c r="AW731" s="12"/>
      <c r="AX731" s="12"/>
      <c r="AZ731" s="12"/>
      <c r="BA731" s="12"/>
      <c r="BB731" s="12"/>
      <c r="BC731" s="12"/>
      <c r="BD731" s="12"/>
    </row>
    <row r="732" spans="3:56" ht="12" x14ac:dyDescent="0.15">
      <c r="C732" s="11"/>
      <c r="D732" s="88"/>
      <c r="E732" s="11"/>
      <c r="F732" s="88"/>
      <c r="G732" s="11"/>
      <c r="H732" s="88"/>
      <c r="I732" s="11"/>
      <c r="J732" s="11"/>
      <c r="K732" s="11"/>
      <c r="L732" s="11"/>
      <c r="AT732" s="12"/>
      <c r="AU732" s="12"/>
      <c r="AV732" s="12"/>
      <c r="AW732" s="12"/>
      <c r="AX732" s="12"/>
      <c r="AZ732" s="12"/>
      <c r="BA732" s="12"/>
      <c r="BB732" s="12"/>
      <c r="BC732" s="12"/>
      <c r="BD732" s="12"/>
    </row>
    <row r="733" spans="3:56" ht="12" x14ac:dyDescent="0.15">
      <c r="C733" s="11"/>
      <c r="D733" s="88"/>
      <c r="E733" s="11"/>
      <c r="F733" s="88"/>
      <c r="G733" s="11"/>
      <c r="H733" s="88"/>
      <c r="I733" s="11"/>
      <c r="J733" s="11"/>
      <c r="K733" s="11"/>
      <c r="L733" s="11"/>
      <c r="AT733" s="12"/>
      <c r="AU733" s="12"/>
      <c r="AV733" s="12"/>
      <c r="AW733" s="12"/>
      <c r="AX733" s="12"/>
      <c r="AZ733" s="12"/>
      <c r="BA733" s="12"/>
      <c r="BB733" s="12"/>
      <c r="BC733" s="12"/>
      <c r="BD733" s="12"/>
    </row>
    <row r="734" spans="3:56" ht="12" x14ac:dyDescent="0.15">
      <c r="C734" s="11"/>
      <c r="D734" s="88"/>
      <c r="E734" s="11"/>
      <c r="F734" s="88"/>
      <c r="G734" s="11"/>
      <c r="H734" s="88"/>
      <c r="I734" s="11"/>
      <c r="J734" s="11"/>
      <c r="K734" s="11"/>
      <c r="L734" s="11"/>
      <c r="AT734" s="12"/>
      <c r="AU734" s="12"/>
      <c r="AV734" s="12"/>
      <c r="AW734" s="12"/>
      <c r="AX734" s="12"/>
      <c r="AZ734" s="12"/>
      <c r="BA734" s="12"/>
      <c r="BB734" s="12"/>
      <c r="BC734" s="12"/>
      <c r="BD734" s="12"/>
    </row>
    <row r="735" spans="3:56" ht="12" x14ac:dyDescent="0.15">
      <c r="C735" s="11"/>
      <c r="D735" s="88"/>
      <c r="E735" s="11"/>
      <c r="F735" s="88"/>
      <c r="G735" s="11"/>
      <c r="H735" s="88"/>
      <c r="I735" s="11"/>
      <c r="J735" s="11"/>
      <c r="K735" s="11"/>
      <c r="L735" s="11"/>
      <c r="AT735" s="12"/>
      <c r="AU735" s="12"/>
      <c r="AV735" s="12"/>
      <c r="AW735" s="12"/>
      <c r="AX735" s="12"/>
      <c r="AZ735" s="12"/>
      <c r="BA735" s="12"/>
      <c r="BB735" s="12"/>
      <c r="BC735" s="12"/>
      <c r="BD735" s="12"/>
    </row>
    <row r="736" spans="3:56" ht="12" x14ac:dyDescent="0.15">
      <c r="C736" s="11"/>
      <c r="D736" s="88"/>
      <c r="E736" s="11"/>
      <c r="F736" s="88"/>
      <c r="G736" s="11"/>
      <c r="H736" s="88"/>
      <c r="I736" s="11"/>
      <c r="J736" s="11"/>
      <c r="K736" s="11"/>
      <c r="L736" s="11"/>
      <c r="AT736" s="12"/>
      <c r="AU736" s="12"/>
      <c r="AV736" s="12"/>
      <c r="AW736" s="12"/>
      <c r="AX736" s="12"/>
      <c r="AZ736" s="12"/>
      <c r="BA736" s="12"/>
      <c r="BB736" s="12"/>
      <c r="BC736" s="12"/>
      <c r="BD736" s="12"/>
    </row>
    <row r="737" spans="3:56" ht="12" x14ac:dyDescent="0.15">
      <c r="C737" s="11"/>
      <c r="D737" s="88"/>
      <c r="E737" s="11"/>
      <c r="F737" s="88"/>
      <c r="G737" s="11"/>
      <c r="H737" s="88"/>
      <c r="I737" s="11"/>
      <c r="J737" s="11"/>
      <c r="K737" s="11"/>
      <c r="L737" s="11"/>
      <c r="AT737" s="12"/>
      <c r="AU737" s="12"/>
      <c r="AV737" s="12"/>
      <c r="AW737" s="12"/>
      <c r="AX737" s="12"/>
      <c r="AZ737" s="12"/>
      <c r="BA737" s="12"/>
      <c r="BB737" s="12"/>
      <c r="BC737" s="12"/>
      <c r="BD737" s="12"/>
    </row>
    <row r="738" spans="3:56" ht="12" x14ac:dyDescent="0.15">
      <c r="C738" s="11"/>
      <c r="D738" s="88"/>
      <c r="E738" s="11"/>
      <c r="F738" s="88"/>
      <c r="G738" s="11"/>
      <c r="H738" s="88"/>
      <c r="I738" s="11"/>
      <c r="J738" s="11"/>
      <c r="K738" s="11"/>
      <c r="L738" s="11"/>
      <c r="AT738" s="12"/>
      <c r="AU738" s="12"/>
      <c r="AV738" s="12"/>
      <c r="AW738" s="12"/>
      <c r="AX738" s="12"/>
      <c r="AZ738" s="12"/>
      <c r="BA738" s="12"/>
      <c r="BB738" s="12"/>
      <c r="BC738" s="12"/>
      <c r="BD738" s="12"/>
    </row>
    <row r="739" spans="3:56" ht="12" x14ac:dyDescent="0.15">
      <c r="C739" s="11"/>
      <c r="D739" s="88"/>
      <c r="E739" s="11"/>
      <c r="F739" s="88"/>
      <c r="G739" s="11"/>
      <c r="H739" s="88"/>
      <c r="I739" s="11"/>
      <c r="J739" s="11"/>
      <c r="K739" s="11"/>
      <c r="L739" s="11"/>
      <c r="AT739" s="12"/>
      <c r="AU739" s="12"/>
      <c r="AV739" s="12"/>
      <c r="AW739" s="12"/>
      <c r="AX739" s="12"/>
      <c r="AZ739" s="12"/>
      <c r="BA739" s="12"/>
      <c r="BB739" s="12"/>
      <c r="BC739" s="12"/>
      <c r="BD739" s="12"/>
    </row>
    <row r="740" spans="3:56" ht="12" x14ac:dyDescent="0.15">
      <c r="C740" s="11"/>
      <c r="D740" s="88"/>
      <c r="E740" s="11"/>
      <c r="F740" s="88"/>
      <c r="G740" s="11"/>
      <c r="H740" s="88"/>
      <c r="I740" s="11"/>
      <c r="J740" s="11"/>
      <c r="K740" s="11"/>
      <c r="L740" s="11"/>
      <c r="AT740" s="12"/>
      <c r="AU740" s="12"/>
      <c r="AV740" s="12"/>
      <c r="AW740" s="12"/>
      <c r="AX740" s="12"/>
      <c r="AZ740" s="12"/>
      <c r="BA740" s="12"/>
      <c r="BB740" s="12"/>
      <c r="BC740" s="12"/>
      <c r="BD740" s="12"/>
    </row>
    <row r="741" spans="3:56" ht="12" x14ac:dyDescent="0.15">
      <c r="C741" s="11"/>
      <c r="D741" s="88"/>
      <c r="E741" s="11"/>
      <c r="F741" s="88"/>
      <c r="G741" s="11"/>
      <c r="H741" s="88"/>
      <c r="I741" s="11"/>
      <c r="J741" s="11"/>
      <c r="K741" s="11"/>
      <c r="L741" s="11"/>
      <c r="AT741" s="12"/>
      <c r="AU741" s="12"/>
      <c r="AV741" s="12"/>
      <c r="AW741" s="12"/>
      <c r="AX741" s="12"/>
      <c r="AZ741" s="12"/>
      <c r="BA741" s="12"/>
      <c r="BB741" s="12"/>
      <c r="BC741" s="12"/>
      <c r="BD741" s="12"/>
    </row>
    <row r="742" spans="3:56" ht="12" x14ac:dyDescent="0.15">
      <c r="C742" s="11"/>
      <c r="D742" s="88"/>
      <c r="E742" s="11"/>
      <c r="F742" s="88"/>
      <c r="G742" s="11"/>
      <c r="H742" s="88"/>
      <c r="I742" s="11"/>
      <c r="J742" s="11"/>
      <c r="K742" s="11"/>
      <c r="L742" s="11"/>
      <c r="AT742" s="12"/>
      <c r="AU742" s="12"/>
      <c r="AV742" s="12"/>
      <c r="AW742" s="12"/>
      <c r="AX742" s="12"/>
      <c r="AZ742" s="12"/>
      <c r="BA742" s="12"/>
      <c r="BB742" s="12"/>
      <c r="BC742" s="12"/>
      <c r="BD742" s="12"/>
    </row>
    <row r="743" spans="3:56" ht="12" x14ac:dyDescent="0.15">
      <c r="C743" s="11"/>
      <c r="D743" s="88"/>
      <c r="E743" s="11"/>
      <c r="F743" s="88"/>
      <c r="G743" s="11"/>
      <c r="H743" s="88"/>
      <c r="I743" s="11"/>
      <c r="J743" s="11"/>
      <c r="K743" s="11"/>
      <c r="L743" s="11"/>
      <c r="AT743" s="12"/>
      <c r="AU743" s="12"/>
      <c r="AV743" s="12"/>
      <c r="AW743" s="12"/>
      <c r="AX743" s="12"/>
      <c r="AZ743" s="12"/>
      <c r="BA743" s="12"/>
      <c r="BB743" s="12"/>
      <c r="BC743" s="12"/>
      <c r="BD743" s="12"/>
    </row>
    <row r="744" spans="3:56" ht="12" x14ac:dyDescent="0.15">
      <c r="C744" s="11"/>
      <c r="D744" s="88"/>
      <c r="E744" s="11"/>
      <c r="F744" s="88"/>
      <c r="G744" s="11"/>
      <c r="H744" s="88"/>
      <c r="I744" s="11"/>
      <c r="J744" s="11"/>
      <c r="K744" s="11"/>
      <c r="L744" s="11"/>
      <c r="AT744" s="12"/>
      <c r="AU744" s="12"/>
      <c r="AV744" s="12"/>
      <c r="AW744" s="12"/>
      <c r="AX744" s="12"/>
      <c r="AZ744" s="12"/>
      <c r="BA744" s="12"/>
      <c r="BB744" s="12"/>
      <c r="BC744" s="12"/>
      <c r="BD744" s="12"/>
    </row>
    <row r="745" spans="3:56" ht="12" x14ac:dyDescent="0.15">
      <c r="C745" s="11"/>
      <c r="D745" s="88"/>
      <c r="E745" s="11"/>
      <c r="F745" s="88"/>
      <c r="G745" s="11"/>
      <c r="H745" s="88"/>
      <c r="I745" s="11"/>
      <c r="J745" s="11"/>
      <c r="K745" s="11"/>
      <c r="L745" s="11"/>
      <c r="AT745" s="12"/>
      <c r="AU745" s="12"/>
      <c r="AV745" s="12"/>
      <c r="AW745" s="12"/>
      <c r="AX745" s="12"/>
      <c r="AZ745" s="12"/>
      <c r="BA745" s="12"/>
      <c r="BB745" s="12"/>
      <c r="BC745" s="12"/>
      <c r="BD745" s="12"/>
    </row>
    <row r="746" spans="3:56" ht="12" x14ac:dyDescent="0.15">
      <c r="C746" s="11"/>
      <c r="D746" s="88"/>
      <c r="E746" s="11"/>
      <c r="F746" s="88"/>
      <c r="G746" s="11"/>
      <c r="H746" s="88"/>
      <c r="I746" s="11"/>
      <c r="J746" s="11"/>
      <c r="K746" s="11"/>
      <c r="L746" s="11"/>
      <c r="AT746" s="12"/>
      <c r="AU746" s="12"/>
      <c r="AV746" s="12"/>
      <c r="AW746" s="12"/>
      <c r="AX746" s="12"/>
      <c r="AZ746" s="12"/>
      <c r="BA746" s="12"/>
      <c r="BB746" s="12"/>
      <c r="BC746" s="12"/>
      <c r="BD746" s="12"/>
    </row>
    <row r="747" spans="3:56" ht="12" x14ac:dyDescent="0.15">
      <c r="C747" s="11"/>
      <c r="D747" s="88"/>
      <c r="E747" s="11"/>
      <c r="F747" s="88"/>
      <c r="G747" s="11"/>
      <c r="H747" s="88"/>
      <c r="I747" s="11"/>
      <c r="J747" s="11"/>
      <c r="K747" s="11"/>
      <c r="L747" s="11"/>
      <c r="AT747" s="12"/>
      <c r="AU747" s="12"/>
      <c r="AV747" s="12"/>
      <c r="AW747" s="12"/>
      <c r="AX747" s="12"/>
      <c r="AZ747" s="12"/>
      <c r="BA747" s="12"/>
      <c r="BB747" s="12"/>
      <c r="BC747" s="12"/>
      <c r="BD747" s="12"/>
    </row>
    <row r="748" spans="3:56" ht="12" x14ac:dyDescent="0.15">
      <c r="C748" s="11"/>
      <c r="D748" s="88"/>
      <c r="E748" s="11"/>
      <c r="F748" s="88"/>
      <c r="G748" s="11"/>
      <c r="H748" s="88"/>
      <c r="I748" s="11"/>
      <c r="J748" s="11"/>
      <c r="K748" s="11"/>
      <c r="L748" s="11"/>
      <c r="AT748" s="12"/>
      <c r="AU748" s="12"/>
      <c r="AV748" s="12"/>
      <c r="AW748" s="12"/>
      <c r="AX748" s="12"/>
      <c r="AZ748" s="12"/>
      <c r="BA748" s="12"/>
      <c r="BB748" s="12"/>
      <c r="BC748" s="12"/>
      <c r="BD748" s="12"/>
    </row>
    <row r="749" spans="3:56" ht="12" x14ac:dyDescent="0.15">
      <c r="C749" s="11"/>
      <c r="D749" s="88"/>
      <c r="E749" s="11"/>
      <c r="F749" s="88"/>
      <c r="G749" s="11"/>
      <c r="H749" s="88"/>
      <c r="I749" s="11"/>
      <c r="J749" s="11"/>
      <c r="K749" s="11"/>
      <c r="L749" s="11"/>
      <c r="AT749" s="12"/>
      <c r="AU749" s="12"/>
      <c r="AV749" s="12"/>
      <c r="AW749" s="12"/>
      <c r="AX749" s="12"/>
      <c r="AZ749" s="12"/>
      <c r="BA749" s="12"/>
      <c r="BB749" s="12"/>
      <c r="BC749" s="12"/>
      <c r="BD749" s="12"/>
    </row>
    <row r="750" spans="3:56" ht="12" x14ac:dyDescent="0.15">
      <c r="C750" s="11"/>
      <c r="D750" s="88"/>
      <c r="E750" s="11"/>
      <c r="F750" s="88"/>
      <c r="G750" s="11"/>
      <c r="H750" s="88"/>
      <c r="I750" s="11"/>
      <c r="J750" s="11"/>
      <c r="K750" s="11"/>
      <c r="L750" s="11"/>
      <c r="AT750" s="12"/>
      <c r="AU750" s="12"/>
      <c r="AV750" s="12"/>
      <c r="AW750" s="12"/>
      <c r="AX750" s="12"/>
      <c r="AZ750" s="12"/>
      <c r="BA750" s="12"/>
      <c r="BB750" s="12"/>
      <c r="BC750" s="12"/>
      <c r="BD750" s="12"/>
    </row>
    <row r="751" spans="3:56" ht="12" x14ac:dyDescent="0.15">
      <c r="C751" s="11"/>
      <c r="D751" s="88"/>
      <c r="E751" s="11"/>
      <c r="F751" s="88"/>
      <c r="G751" s="11"/>
      <c r="H751" s="88"/>
      <c r="I751" s="11"/>
      <c r="J751" s="11"/>
      <c r="K751" s="11"/>
      <c r="L751" s="11"/>
      <c r="AT751" s="12"/>
      <c r="AU751" s="12"/>
      <c r="AV751" s="12"/>
      <c r="AW751" s="12"/>
      <c r="AX751" s="12"/>
      <c r="AZ751" s="12"/>
      <c r="BA751" s="12"/>
      <c r="BB751" s="12"/>
      <c r="BC751" s="12"/>
      <c r="BD751" s="12"/>
    </row>
    <row r="752" spans="3:56" ht="12" x14ac:dyDescent="0.15">
      <c r="C752" s="11"/>
      <c r="D752" s="88"/>
      <c r="E752" s="11"/>
      <c r="F752" s="88"/>
      <c r="G752" s="11"/>
      <c r="H752" s="88"/>
      <c r="I752" s="11"/>
      <c r="J752" s="11"/>
      <c r="K752" s="11"/>
      <c r="L752" s="11"/>
      <c r="AT752" s="12"/>
      <c r="AU752" s="12"/>
      <c r="AV752" s="12"/>
      <c r="AW752" s="12"/>
      <c r="AX752" s="12"/>
      <c r="AZ752" s="12"/>
      <c r="BA752" s="12"/>
      <c r="BB752" s="12"/>
      <c r="BC752" s="12"/>
      <c r="BD752" s="12"/>
    </row>
    <row r="753" spans="3:56" ht="12" x14ac:dyDescent="0.15">
      <c r="C753" s="11"/>
      <c r="D753" s="88"/>
      <c r="E753" s="11"/>
      <c r="F753" s="88"/>
      <c r="G753" s="11"/>
      <c r="H753" s="88"/>
      <c r="I753" s="11"/>
      <c r="J753" s="11"/>
      <c r="K753" s="11"/>
      <c r="L753" s="11"/>
      <c r="AT753" s="12"/>
      <c r="AU753" s="12"/>
      <c r="AV753" s="12"/>
      <c r="AW753" s="12"/>
      <c r="AX753" s="12"/>
      <c r="AZ753" s="12"/>
      <c r="BA753" s="12"/>
      <c r="BB753" s="12"/>
      <c r="BC753" s="12"/>
      <c r="BD753" s="12"/>
    </row>
    <row r="754" spans="3:56" ht="12" x14ac:dyDescent="0.15">
      <c r="C754" s="11"/>
      <c r="D754" s="88"/>
      <c r="E754" s="11"/>
      <c r="F754" s="88"/>
      <c r="G754" s="11"/>
      <c r="H754" s="88"/>
      <c r="I754" s="11"/>
      <c r="J754" s="11"/>
      <c r="K754" s="11"/>
      <c r="L754" s="11"/>
      <c r="AT754" s="12"/>
      <c r="AU754" s="12"/>
      <c r="AV754" s="12"/>
      <c r="AW754" s="12"/>
      <c r="AX754" s="12"/>
      <c r="AZ754" s="12"/>
      <c r="BA754" s="12"/>
      <c r="BB754" s="12"/>
      <c r="BC754" s="12"/>
      <c r="BD754" s="12"/>
    </row>
    <row r="755" spans="3:56" ht="12" x14ac:dyDescent="0.15">
      <c r="C755" s="11"/>
      <c r="D755" s="88"/>
      <c r="E755" s="11"/>
      <c r="F755" s="88"/>
      <c r="G755" s="11"/>
      <c r="H755" s="88"/>
      <c r="I755" s="11"/>
      <c r="J755" s="11"/>
      <c r="K755" s="11"/>
      <c r="L755" s="11"/>
      <c r="AT755" s="12"/>
      <c r="AU755" s="12"/>
      <c r="AV755" s="12"/>
      <c r="AW755" s="12"/>
      <c r="AX755" s="12"/>
      <c r="AZ755" s="12"/>
      <c r="BA755" s="12"/>
      <c r="BB755" s="12"/>
      <c r="BC755" s="12"/>
      <c r="BD755" s="12"/>
    </row>
    <row r="756" spans="3:56" ht="12" x14ac:dyDescent="0.15">
      <c r="C756" s="11"/>
      <c r="D756" s="88"/>
      <c r="E756" s="11"/>
      <c r="F756" s="88"/>
      <c r="G756" s="11"/>
      <c r="H756" s="88"/>
      <c r="I756" s="11"/>
      <c r="J756" s="11"/>
      <c r="K756" s="11"/>
      <c r="L756" s="11"/>
      <c r="AT756" s="12"/>
      <c r="AU756" s="12"/>
      <c r="AV756" s="12"/>
      <c r="AW756" s="12"/>
      <c r="AX756" s="12"/>
      <c r="AZ756" s="12"/>
      <c r="BA756" s="12"/>
      <c r="BB756" s="12"/>
      <c r="BC756" s="12"/>
      <c r="BD756" s="12"/>
    </row>
    <row r="757" spans="3:56" ht="12" x14ac:dyDescent="0.15">
      <c r="C757" s="11"/>
      <c r="D757" s="88"/>
      <c r="E757" s="11"/>
      <c r="F757" s="88"/>
      <c r="G757" s="11"/>
      <c r="H757" s="88"/>
      <c r="I757" s="11"/>
      <c r="J757" s="11"/>
      <c r="K757" s="11"/>
      <c r="L757" s="11"/>
      <c r="AT757" s="12"/>
      <c r="AU757" s="12"/>
      <c r="AV757" s="12"/>
      <c r="AW757" s="12"/>
      <c r="AX757" s="12"/>
      <c r="AZ757" s="12"/>
      <c r="BA757" s="12"/>
      <c r="BB757" s="12"/>
      <c r="BC757" s="12"/>
      <c r="BD757" s="12"/>
    </row>
    <row r="758" spans="3:56" ht="12" x14ac:dyDescent="0.15">
      <c r="C758" s="11"/>
      <c r="D758" s="88"/>
      <c r="E758" s="11"/>
      <c r="F758" s="88"/>
      <c r="G758" s="11"/>
      <c r="H758" s="88"/>
      <c r="I758" s="11"/>
      <c r="J758" s="11"/>
      <c r="K758" s="11"/>
      <c r="L758" s="11"/>
      <c r="AT758" s="12"/>
      <c r="AU758" s="12"/>
      <c r="AV758" s="12"/>
      <c r="AW758" s="12"/>
      <c r="AX758" s="12"/>
      <c r="AZ758" s="12"/>
      <c r="BA758" s="12"/>
      <c r="BB758" s="12"/>
      <c r="BC758" s="12"/>
      <c r="BD758" s="12"/>
    </row>
    <row r="759" spans="3:56" ht="12" x14ac:dyDescent="0.15">
      <c r="C759" s="11"/>
      <c r="D759" s="88"/>
      <c r="E759" s="11"/>
      <c r="F759" s="88"/>
      <c r="G759" s="11"/>
      <c r="H759" s="88"/>
      <c r="I759" s="11"/>
      <c r="J759" s="11"/>
      <c r="K759" s="11"/>
      <c r="L759" s="11"/>
      <c r="AT759" s="12"/>
      <c r="AU759" s="12"/>
      <c r="AV759" s="12"/>
      <c r="AW759" s="12"/>
      <c r="AX759" s="12"/>
      <c r="AZ759" s="12"/>
      <c r="BA759" s="12"/>
      <c r="BB759" s="12"/>
      <c r="BC759" s="12"/>
      <c r="BD759" s="12"/>
    </row>
    <row r="760" spans="3:56" ht="12" x14ac:dyDescent="0.15">
      <c r="C760" s="11"/>
      <c r="D760" s="88"/>
      <c r="E760" s="11"/>
      <c r="F760" s="88"/>
      <c r="G760" s="11"/>
      <c r="H760" s="88"/>
      <c r="I760" s="11"/>
      <c r="J760" s="11"/>
      <c r="K760" s="11"/>
      <c r="L760" s="11"/>
      <c r="AT760" s="12"/>
      <c r="AU760" s="12"/>
      <c r="AV760" s="12"/>
      <c r="AW760" s="12"/>
      <c r="AX760" s="12"/>
      <c r="AZ760" s="12"/>
      <c r="BA760" s="12"/>
      <c r="BB760" s="12"/>
      <c r="BC760" s="12"/>
      <c r="BD760" s="12"/>
    </row>
    <row r="761" spans="3:56" ht="12" x14ac:dyDescent="0.15">
      <c r="C761" s="11"/>
      <c r="D761" s="88"/>
      <c r="E761" s="11"/>
      <c r="F761" s="88"/>
      <c r="G761" s="11"/>
      <c r="H761" s="88"/>
      <c r="I761" s="11"/>
      <c r="J761" s="11"/>
      <c r="K761" s="11"/>
      <c r="L761" s="11"/>
      <c r="AT761" s="12"/>
      <c r="AU761" s="12"/>
      <c r="AV761" s="12"/>
      <c r="AW761" s="12"/>
      <c r="AX761" s="12"/>
      <c r="AZ761" s="12"/>
      <c r="BA761" s="12"/>
      <c r="BB761" s="12"/>
      <c r="BC761" s="12"/>
      <c r="BD761" s="12"/>
    </row>
    <row r="762" spans="3:56" ht="12" x14ac:dyDescent="0.15">
      <c r="C762" s="11"/>
      <c r="D762" s="88"/>
      <c r="E762" s="11"/>
      <c r="F762" s="88"/>
      <c r="G762" s="11"/>
      <c r="H762" s="88"/>
      <c r="I762" s="11"/>
      <c r="J762" s="11"/>
      <c r="K762" s="11"/>
      <c r="L762" s="11"/>
      <c r="AT762" s="12"/>
      <c r="AU762" s="12"/>
      <c r="AV762" s="12"/>
      <c r="AW762" s="12"/>
      <c r="AX762" s="12"/>
      <c r="AZ762" s="12"/>
      <c r="BA762" s="12"/>
      <c r="BB762" s="12"/>
      <c r="BC762" s="12"/>
      <c r="BD762" s="12"/>
    </row>
    <row r="763" spans="3:56" ht="12" x14ac:dyDescent="0.15">
      <c r="C763" s="11"/>
      <c r="D763" s="88"/>
      <c r="E763" s="11"/>
      <c r="F763" s="88"/>
      <c r="G763" s="11"/>
      <c r="H763" s="88"/>
      <c r="I763" s="11"/>
      <c r="J763" s="11"/>
      <c r="K763" s="11"/>
      <c r="L763" s="11"/>
      <c r="AT763" s="12"/>
      <c r="AU763" s="12"/>
      <c r="AV763" s="12"/>
      <c r="AW763" s="12"/>
      <c r="AX763" s="12"/>
      <c r="AZ763" s="12"/>
      <c r="BA763" s="12"/>
      <c r="BB763" s="12"/>
      <c r="BC763" s="12"/>
      <c r="BD763" s="12"/>
    </row>
    <row r="764" spans="3:56" ht="12" x14ac:dyDescent="0.15">
      <c r="C764" s="11"/>
      <c r="D764" s="88"/>
      <c r="E764" s="11"/>
      <c r="F764" s="88"/>
      <c r="G764" s="11"/>
      <c r="H764" s="88"/>
      <c r="I764" s="11"/>
      <c r="J764" s="11"/>
      <c r="K764" s="11"/>
      <c r="L764" s="11"/>
      <c r="AT764" s="12"/>
      <c r="AU764" s="12"/>
      <c r="AV764" s="12"/>
      <c r="AW764" s="12"/>
      <c r="AX764" s="12"/>
      <c r="AZ764" s="12"/>
      <c r="BA764" s="12"/>
      <c r="BB764" s="12"/>
      <c r="BC764" s="12"/>
      <c r="BD764" s="12"/>
    </row>
    <row r="765" spans="3:56" ht="12" x14ac:dyDescent="0.15">
      <c r="C765" s="11"/>
      <c r="D765" s="88"/>
      <c r="E765" s="11"/>
      <c r="F765" s="88"/>
      <c r="G765" s="11"/>
      <c r="H765" s="88"/>
      <c r="I765" s="11"/>
      <c r="J765" s="11"/>
      <c r="K765" s="11"/>
      <c r="L765" s="11"/>
      <c r="AT765" s="12"/>
      <c r="AU765" s="12"/>
      <c r="AV765" s="12"/>
      <c r="AW765" s="12"/>
      <c r="AX765" s="12"/>
      <c r="AZ765" s="12"/>
      <c r="BA765" s="12"/>
      <c r="BB765" s="12"/>
      <c r="BC765" s="12"/>
      <c r="BD765" s="12"/>
    </row>
    <row r="766" spans="3:56" ht="12" x14ac:dyDescent="0.15">
      <c r="C766" s="11"/>
      <c r="D766" s="88"/>
      <c r="E766" s="11"/>
      <c r="F766" s="88"/>
      <c r="G766" s="11"/>
      <c r="H766" s="88"/>
      <c r="I766" s="11"/>
      <c r="J766" s="11"/>
      <c r="K766" s="11"/>
      <c r="L766" s="11"/>
      <c r="AT766" s="12"/>
      <c r="AU766" s="12"/>
      <c r="AV766" s="12"/>
      <c r="AW766" s="12"/>
      <c r="AX766" s="12"/>
      <c r="AZ766" s="12"/>
      <c r="BA766" s="12"/>
      <c r="BB766" s="12"/>
      <c r="BC766" s="12"/>
      <c r="BD766" s="12"/>
    </row>
    <row r="767" spans="3:56" ht="12" x14ac:dyDescent="0.15">
      <c r="C767" s="11"/>
      <c r="D767" s="88"/>
      <c r="E767" s="11"/>
      <c r="F767" s="88"/>
      <c r="G767" s="11"/>
      <c r="H767" s="88"/>
      <c r="I767" s="11"/>
      <c r="J767" s="11"/>
      <c r="K767" s="11"/>
      <c r="L767" s="11"/>
      <c r="AT767" s="12"/>
      <c r="AU767" s="12"/>
      <c r="AV767" s="12"/>
      <c r="AW767" s="12"/>
      <c r="AX767" s="12"/>
      <c r="AZ767" s="12"/>
      <c r="BA767" s="12"/>
      <c r="BB767" s="12"/>
      <c r="BC767" s="12"/>
      <c r="BD767" s="12"/>
    </row>
    <row r="768" spans="3:56" ht="12" x14ac:dyDescent="0.15">
      <c r="C768" s="11"/>
      <c r="D768" s="88"/>
      <c r="E768" s="11"/>
      <c r="F768" s="88"/>
      <c r="G768" s="11"/>
      <c r="H768" s="88"/>
      <c r="I768" s="11"/>
      <c r="J768" s="11"/>
      <c r="K768" s="11"/>
      <c r="L768" s="11"/>
      <c r="AT768" s="12"/>
      <c r="AU768" s="12"/>
      <c r="AV768" s="12"/>
      <c r="AW768" s="12"/>
      <c r="AX768" s="12"/>
      <c r="AZ768" s="12"/>
      <c r="BA768" s="12"/>
      <c r="BB768" s="12"/>
      <c r="BC768" s="12"/>
      <c r="BD768" s="12"/>
    </row>
    <row r="769" spans="3:56" ht="12" x14ac:dyDescent="0.15">
      <c r="C769" s="11"/>
      <c r="D769" s="88"/>
      <c r="E769" s="11"/>
      <c r="F769" s="88"/>
      <c r="G769" s="11"/>
      <c r="H769" s="88"/>
      <c r="I769" s="11"/>
      <c r="J769" s="11"/>
      <c r="K769" s="11"/>
      <c r="L769" s="11"/>
      <c r="AT769" s="12"/>
      <c r="AU769" s="12"/>
      <c r="AV769" s="12"/>
      <c r="AW769" s="12"/>
      <c r="AX769" s="12"/>
      <c r="AZ769" s="12"/>
      <c r="BA769" s="12"/>
      <c r="BB769" s="12"/>
      <c r="BC769" s="12"/>
      <c r="BD769" s="12"/>
    </row>
    <row r="770" spans="3:56" ht="12" x14ac:dyDescent="0.15">
      <c r="C770" s="11"/>
      <c r="D770" s="88"/>
      <c r="E770" s="11"/>
      <c r="F770" s="88"/>
      <c r="G770" s="11"/>
      <c r="H770" s="88"/>
      <c r="I770" s="11"/>
      <c r="J770" s="11"/>
      <c r="K770" s="11"/>
      <c r="L770" s="11"/>
      <c r="AT770" s="12"/>
      <c r="AU770" s="12"/>
      <c r="AV770" s="12"/>
      <c r="AW770" s="12"/>
      <c r="AX770" s="12"/>
      <c r="AZ770" s="12"/>
      <c r="BA770" s="12"/>
      <c r="BB770" s="12"/>
      <c r="BC770" s="12"/>
      <c r="BD770" s="12"/>
    </row>
    <row r="771" spans="3:56" ht="12" x14ac:dyDescent="0.15">
      <c r="C771" s="11"/>
      <c r="D771" s="88"/>
      <c r="E771" s="11"/>
      <c r="F771" s="88"/>
      <c r="G771" s="11"/>
      <c r="H771" s="88"/>
      <c r="I771" s="11"/>
      <c r="J771" s="11"/>
      <c r="K771" s="11"/>
      <c r="L771" s="11"/>
      <c r="AT771" s="12"/>
      <c r="AU771" s="12"/>
      <c r="AV771" s="12"/>
      <c r="AW771" s="12"/>
      <c r="AX771" s="12"/>
      <c r="AZ771" s="12"/>
      <c r="BA771" s="12"/>
      <c r="BB771" s="12"/>
      <c r="BC771" s="12"/>
      <c r="BD771" s="12"/>
    </row>
    <row r="772" spans="3:56" ht="12" x14ac:dyDescent="0.15">
      <c r="C772" s="11"/>
      <c r="D772" s="88"/>
      <c r="E772" s="11"/>
      <c r="F772" s="88"/>
      <c r="G772" s="11"/>
      <c r="H772" s="88"/>
      <c r="I772" s="11"/>
      <c r="J772" s="11"/>
      <c r="K772" s="11"/>
      <c r="L772" s="11"/>
      <c r="AT772" s="12"/>
      <c r="AU772" s="12"/>
      <c r="AV772" s="12"/>
      <c r="AW772" s="12"/>
      <c r="AX772" s="12"/>
      <c r="AZ772" s="12"/>
      <c r="BA772" s="12"/>
      <c r="BB772" s="12"/>
      <c r="BC772" s="12"/>
      <c r="BD772" s="12"/>
    </row>
    <row r="773" spans="3:56" ht="12" x14ac:dyDescent="0.15">
      <c r="C773" s="11"/>
      <c r="D773" s="88"/>
      <c r="E773" s="11"/>
      <c r="F773" s="88"/>
      <c r="G773" s="11"/>
      <c r="H773" s="88"/>
      <c r="I773" s="11"/>
      <c r="J773" s="11"/>
      <c r="K773" s="11"/>
      <c r="L773" s="11"/>
      <c r="AT773" s="12"/>
      <c r="AU773" s="12"/>
      <c r="AV773" s="12"/>
      <c r="AW773" s="12"/>
      <c r="AX773" s="12"/>
      <c r="AZ773" s="12"/>
      <c r="BA773" s="12"/>
      <c r="BB773" s="12"/>
      <c r="BC773" s="12"/>
      <c r="BD773" s="12"/>
    </row>
    <row r="774" spans="3:56" ht="12" x14ac:dyDescent="0.15">
      <c r="C774" s="11"/>
      <c r="D774" s="88"/>
      <c r="E774" s="11"/>
      <c r="F774" s="88"/>
      <c r="G774" s="11"/>
      <c r="H774" s="88"/>
      <c r="I774" s="11"/>
      <c r="J774" s="11"/>
      <c r="K774" s="11"/>
      <c r="L774" s="11"/>
      <c r="AT774" s="12"/>
      <c r="AU774" s="12"/>
      <c r="AV774" s="12"/>
      <c r="AW774" s="12"/>
      <c r="AX774" s="12"/>
      <c r="AZ774" s="12"/>
      <c r="BA774" s="12"/>
      <c r="BB774" s="12"/>
      <c r="BC774" s="12"/>
      <c r="BD774" s="12"/>
    </row>
    <row r="775" spans="3:56" ht="12" x14ac:dyDescent="0.15">
      <c r="C775" s="11"/>
      <c r="D775" s="88"/>
      <c r="E775" s="11"/>
      <c r="F775" s="88"/>
      <c r="G775" s="11"/>
      <c r="H775" s="88"/>
      <c r="I775" s="11"/>
      <c r="J775" s="11"/>
      <c r="K775" s="11"/>
      <c r="L775" s="11"/>
      <c r="AT775" s="12"/>
      <c r="AU775" s="12"/>
      <c r="AV775" s="12"/>
      <c r="AW775" s="12"/>
      <c r="AX775" s="12"/>
      <c r="AZ775" s="12"/>
      <c r="BA775" s="12"/>
      <c r="BB775" s="12"/>
      <c r="BC775" s="12"/>
      <c r="BD775" s="12"/>
    </row>
    <row r="776" spans="3:56" ht="12" x14ac:dyDescent="0.15">
      <c r="C776" s="11"/>
      <c r="D776" s="88"/>
      <c r="E776" s="11"/>
      <c r="F776" s="88"/>
      <c r="G776" s="11"/>
      <c r="H776" s="88"/>
      <c r="I776" s="11"/>
      <c r="J776" s="11"/>
      <c r="K776" s="11"/>
      <c r="L776" s="11"/>
      <c r="AT776" s="12"/>
      <c r="AU776" s="12"/>
      <c r="AV776" s="12"/>
      <c r="AW776" s="12"/>
      <c r="AX776" s="12"/>
      <c r="AZ776" s="12"/>
      <c r="BA776" s="12"/>
      <c r="BB776" s="12"/>
      <c r="BC776" s="12"/>
      <c r="BD776" s="12"/>
    </row>
    <row r="777" spans="3:56" ht="12" x14ac:dyDescent="0.15">
      <c r="C777" s="11"/>
      <c r="D777" s="88"/>
      <c r="E777" s="11"/>
      <c r="F777" s="88"/>
      <c r="G777" s="11"/>
      <c r="H777" s="88"/>
      <c r="I777" s="11"/>
      <c r="J777" s="11"/>
      <c r="K777" s="11"/>
      <c r="L777" s="11"/>
      <c r="AT777" s="12"/>
      <c r="AU777" s="12"/>
      <c r="AV777" s="12"/>
      <c r="AW777" s="12"/>
      <c r="AX777" s="12"/>
      <c r="AZ777" s="12"/>
      <c r="BA777" s="12"/>
      <c r="BB777" s="12"/>
      <c r="BC777" s="12"/>
      <c r="BD777" s="12"/>
    </row>
    <row r="778" spans="3:56" ht="12" x14ac:dyDescent="0.15">
      <c r="C778" s="11"/>
      <c r="D778" s="88"/>
      <c r="E778" s="11"/>
      <c r="F778" s="88"/>
      <c r="G778" s="11"/>
      <c r="H778" s="88"/>
      <c r="I778" s="11"/>
      <c r="J778" s="11"/>
      <c r="K778" s="11"/>
      <c r="L778" s="11"/>
      <c r="AT778" s="12"/>
      <c r="AU778" s="12"/>
      <c r="AV778" s="12"/>
      <c r="AW778" s="12"/>
      <c r="AX778" s="12"/>
      <c r="AZ778" s="12"/>
      <c r="BA778" s="12"/>
      <c r="BB778" s="12"/>
      <c r="BC778" s="12"/>
      <c r="BD778" s="12"/>
    </row>
    <row r="779" spans="3:56" ht="12" x14ac:dyDescent="0.15">
      <c r="C779" s="11"/>
      <c r="D779" s="88"/>
      <c r="E779" s="11"/>
      <c r="F779" s="88"/>
      <c r="G779" s="11"/>
      <c r="H779" s="88"/>
      <c r="I779" s="11"/>
      <c r="J779" s="11"/>
      <c r="K779" s="11"/>
      <c r="L779" s="11"/>
      <c r="AT779" s="12"/>
      <c r="AU779" s="12"/>
      <c r="AV779" s="12"/>
      <c r="AW779" s="12"/>
      <c r="AX779" s="12"/>
      <c r="AZ779" s="12"/>
      <c r="BA779" s="12"/>
      <c r="BB779" s="12"/>
      <c r="BC779" s="12"/>
      <c r="BD779" s="12"/>
    </row>
    <row r="780" spans="3:56" ht="12" x14ac:dyDescent="0.15">
      <c r="C780" s="11"/>
      <c r="D780" s="88"/>
      <c r="E780" s="11"/>
      <c r="F780" s="88"/>
      <c r="G780" s="11"/>
      <c r="H780" s="88"/>
      <c r="I780" s="11"/>
      <c r="J780" s="11"/>
      <c r="K780" s="11"/>
      <c r="L780" s="11"/>
      <c r="AT780" s="12"/>
      <c r="AU780" s="12"/>
      <c r="AV780" s="12"/>
      <c r="AW780" s="12"/>
      <c r="AX780" s="12"/>
      <c r="AZ780" s="12"/>
      <c r="BA780" s="12"/>
      <c r="BB780" s="12"/>
      <c r="BC780" s="12"/>
      <c r="BD780" s="12"/>
    </row>
    <row r="781" spans="3:56" ht="12" x14ac:dyDescent="0.15">
      <c r="C781" s="11"/>
      <c r="D781" s="88"/>
      <c r="E781" s="11"/>
      <c r="F781" s="88"/>
      <c r="G781" s="11"/>
      <c r="H781" s="88"/>
      <c r="I781" s="11"/>
      <c r="J781" s="11"/>
      <c r="K781" s="11"/>
      <c r="L781" s="11"/>
      <c r="AT781" s="12"/>
      <c r="AU781" s="12"/>
      <c r="AV781" s="12"/>
      <c r="AW781" s="12"/>
      <c r="AX781" s="12"/>
      <c r="AZ781" s="12"/>
      <c r="BA781" s="12"/>
      <c r="BB781" s="12"/>
      <c r="BC781" s="12"/>
      <c r="BD781" s="12"/>
    </row>
    <row r="782" spans="3:56" ht="12" x14ac:dyDescent="0.15">
      <c r="C782" s="11"/>
      <c r="D782" s="88"/>
      <c r="E782" s="11"/>
      <c r="F782" s="88"/>
      <c r="G782" s="11"/>
      <c r="H782" s="88"/>
      <c r="I782" s="11"/>
      <c r="J782" s="11"/>
      <c r="K782" s="11"/>
      <c r="L782" s="11"/>
      <c r="AT782" s="12"/>
      <c r="AU782" s="12"/>
      <c r="AV782" s="12"/>
      <c r="AW782" s="12"/>
      <c r="AX782" s="12"/>
      <c r="AZ782" s="12"/>
      <c r="BA782" s="12"/>
      <c r="BB782" s="12"/>
      <c r="BC782" s="12"/>
      <c r="BD782" s="12"/>
    </row>
    <row r="783" spans="3:56" ht="12" x14ac:dyDescent="0.15">
      <c r="C783" s="11"/>
      <c r="D783" s="88"/>
      <c r="E783" s="11"/>
      <c r="F783" s="88"/>
      <c r="G783" s="11"/>
      <c r="H783" s="88"/>
      <c r="I783" s="11"/>
      <c r="J783" s="11"/>
      <c r="K783" s="11"/>
      <c r="L783" s="11"/>
      <c r="AT783" s="12"/>
      <c r="AU783" s="12"/>
      <c r="AV783" s="12"/>
      <c r="AW783" s="12"/>
      <c r="AX783" s="12"/>
      <c r="AZ783" s="12"/>
      <c r="BA783" s="12"/>
      <c r="BB783" s="12"/>
      <c r="BC783" s="12"/>
      <c r="BD783" s="12"/>
    </row>
    <row r="784" spans="3:56" ht="12" x14ac:dyDescent="0.15">
      <c r="C784" s="11"/>
      <c r="D784" s="88"/>
      <c r="E784" s="11"/>
      <c r="F784" s="88"/>
      <c r="G784" s="11"/>
      <c r="H784" s="88"/>
      <c r="I784" s="11"/>
      <c r="J784" s="11"/>
      <c r="K784" s="11"/>
      <c r="L784" s="11"/>
      <c r="AT784" s="12"/>
      <c r="AU784" s="12"/>
      <c r="AV784" s="12"/>
      <c r="AW784" s="12"/>
      <c r="AX784" s="12"/>
      <c r="AZ784" s="12"/>
      <c r="BA784" s="12"/>
      <c r="BB784" s="12"/>
      <c r="BC784" s="12"/>
      <c r="BD784" s="12"/>
    </row>
    <row r="785" spans="3:56" ht="12" x14ac:dyDescent="0.15">
      <c r="C785" s="11"/>
      <c r="D785" s="88"/>
      <c r="E785" s="11"/>
      <c r="F785" s="88"/>
      <c r="G785" s="11"/>
      <c r="H785" s="88"/>
      <c r="I785" s="11"/>
      <c r="J785" s="11"/>
      <c r="K785" s="11"/>
      <c r="L785" s="11"/>
      <c r="AT785" s="12"/>
      <c r="AU785" s="12"/>
      <c r="AV785" s="12"/>
      <c r="AW785" s="12"/>
      <c r="AX785" s="12"/>
      <c r="AZ785" s="12"/>
      <c r="BA785" s="12"/>
      <c r="BB785" s="12"/>
      <c r="BC785" s="12"/>
      <c r="BD785" s="12"/>
    </row>
    <row r="786" spans="3:56" ht="12" x14ac:dyDescent="0.15">
      <c r="C786" s="11"/>
      <c r="D786" s="88"/>
      <c r="E786" s="11"/>
      <c r="F786" s="88"/>
      <c r="G786" s="11"/>
      <c r="H786" s="88"/>
      <c r="I786" s="11"/>
      <c r="J786" s="11"/>
      <c r="K786" s="11"/>
      <c r="L786" s="11"/>
      <c r="AT786" s="12"/>
      <c r="AU786" s="12"/>
      <c r="AV786" s="12"/>
      <c r="AW786" s="12"/>
      <c r="AX786" s="12"/>
      <c r="AZ786" s="12"/>
      <c r="BA786" s="12"/>
      <c r="BB786" s="12"/>
      <c r="BC786" s="12"/>
      <c r="BD786" s="12"/>
    </row>
    <row r="787" spans="3:56" ht="12" x14ac:dyDescent="0.15">
      <c r="C787" s="11"/>
      <c r="D787" s="88"/>
      <c r="E787" s="11"/>
      <c r="F787" s="88"/>
      <c r="G787" s="11"/>
      <c r="H787" s="88"/>
      <c r="I787" s="11"/>
      <c r="J787" s="11"/>
      <c r="K787" s="11"/>
      <c r="L787" s="11"/>
      <c r="AT787" s="12"/>
      <c r="AU787" s="12"/>
      <c r="AV787" s="12"/>
      <c r="AW787" s="12"/>
      <c r="AX787" s="12"/>
      <c r="AZ787" s="12"/>
      <c r="BA787" s="12"/>
      <c r="BB787" s="12"/>
      <c r="BC787" s="12"/>
      <c r="BD787" s="12"/>
    </row>
    <row r="788" spans="3:56" ht="12" x14ac:dyDescent="0.15">
      <c r="C788" s="11"/>
      <c r="D788" s="88"/>
      <c r="E788" s="11"/>
      <c r="F788" s="88"/>
      <c r="G788" s="11"/>
      <c r="H788" s="88"/>
      <c r="I788" s="11"/>
      <c r="J788" s="11"/>
      <c r="K788" s="11"/>
      <c r="L788" s="11"/>
      <c r="AT788" s="12"/>
      <c r="AU788" s="12"/>
      <c r="AV788" s="12"/>
      <c r="AW788" s="12"/>
      <c r="AX788" s="12"/>
      <c r="AZ788" s="12"/>
      <c r="BA788" s="12"/>
      <c r="BB788" s="12"/>
      <c r="BC788" s="12"/>
      <c r="BD788" s="12"/>
    </row>
    <row r="789" spans="3:56" ht="12" x14ac:dyDescent="0.15">
      <c r="C789" s="11"/>
      <c r="D789" s="88"/>
      <c r="E789" s="11"/>
      <c r="F789" s="88"/>
      <c r="G789" s="11"/>
      <c r="H789" s="88"/>
      <c r="I789" s="11"/>
      <c r="J789" s="11"/>
      <c r="K789" s="11"/>
      <c r="L789" s="11"/>
      <c r="AT789" s="12"/>
      <c r="AU789" s="12"/>
      <c r="AV789" s="12"/>
      <c r="AW789" s="12"/>
      <c r="AX789" s="12"/>
      <c r="AZ789" s="12"/>
      <c r="BA789" s="12"/>
      <c r="BB789" s="12"/>
      <c r="BC789" s="12"/>
      <c r="BD789" s="12"/>
    </row>
    <row r="790" spans="3:56" ht="12" x14ac:dyDescent="0.15">
      <c r="C790" s="11"/>
      <c r="D790" s="88"/>
      <c r="E790" s="11"/>
      <c r="F790" s="88"/>
      <c r="G790" s="11"/>
      <c r="H790" s="88"/>
      <c r="I790" s="11"/>
      <c r="J790" s="11"/>
      <c r="K790" s="11"/>
      <c r="L790" s="11"/>
      <c r="AT790" s="12"/>
      <c r="AU790" s="12"/>
      <c r="AV790" s="12"/>
      <c r="AW790" s="12"/>
      <c r="AX790" s="12"/>
      <c r="AZ790" s="12"/>
      <c r="BA790" s="12"/>
      <c r="BB790" s="12"/>
      <c r="BC790" s="12"/>
      <c r="BD790" s="12"/>
    </row>
    <row r="791" spans="3:56" ht="12" x14ac:dyDescent="0.15">
      <c r="C791" s="11"/>
      <c r="D791" s="88"/>
      <c r="E791" s="11"/>
      <c r="F791" s="88"/>
      <c r="G791" s="11"/>
      <c r="H791" s="88"/>
      <c r="I791" s="11"/>
      <c r="J791" s="11"/>
      <c r="K791" s="11"/>
      <c r="L791" s="11"/>
      <c r="AT791" s="12"/>
      <c r="AU791" s="12"/>
      <c r="AV791" s="12"/>
      <c r="AW791" s="12"/>
      <c r="AX791" s="12"/>
      <c r="AZ791" s="12"/>
      <c r="BA791" s="12"/>
      <c r="BB791" s="12"/>
      <c r="BC791" s="12"/>
      <c r="BD791" s="12"/>
    </row>
    <row r="792" spans="3:56" ht="12" x14ac:dyDescent="0.15">
      <c r="C792" s="11"/>
      <c r="D792" s="88"/>
      <c r="E792" s="11"/>
      <c r="F792" s="88"/>
      <c r="G792" s="11"/>
      <c r="H792" s="88"/>
      <c r="I792" s="11"/>
      <c r="J792" s="11"/>
      <c r="K792" s="11"/>
      <c r="L792" s="11"/>
      <c r="AT792" s="12"/>
      <c r="AU792" s="12"/>
      <c r="AV792" s="12"/>
      <c r="AW792" s="12"/>
      <c r="AX792" s="12"/>
      <c r="AZ792" s="12"/>
      <c r="BA792" s="12"/>
      <c r="BB792" s="12"/>
      <c r="BC792" s="12"/>
      <c r="BD792" s="12"/>
    </row>
    <row r="793" spans="3:56" ht="12" x14ac:dyDescent="0.15">
      <c r="C793" s="11"/>
      <c r="D793" s="88"/>
      <c r="E793" s="11"/>
      <c r="F793" s="88"/>
      <c r="G793" s="11"/>
      <c r="H793" s="88"/>
      <c r="I793" s="11"/>
      <c r="J793" s="11"/>
      <c r="K793" s="11"/>
      <c r="L793" s="11"/>
      <c r="AT793" s="12"/>
      <c r="AU793" s="12"/>
      <c r="AV793" s="12"/>
      <c r="AW793" s="12"/>
      <c r="AX793" s="12"/>
      <c r="AZ793" s="12"/>
      <c r="BA793" s="12"/>
      <c r="BB793" s="12"/>
      <c r="BC793" s="12"/>
      <c r="BD793" s="12"/>
    </row>
    <row r="794" spans="3:56" ht="12" x14ac:dyDescent="0.15">
      <c r="C794" s="11"/>
      <c r="D794" s="88"/>
      <c r="E794" s="11"/>
      <c r="F794" s="88"/>
      <c r="G794" s="11"/>
      <c r="H794" s="88"/>
      <c r="I794" s="11"/>
      <c r="J794" s="11"/>
      <c r="K794" s="11"/>
      <c r="L794" s="11"/>
      <c r="AT794" s="12"/>
      <c r="AU794" s="12"/>
      <c r="AV794" s="12"/>
      <c r="AW794" s="12"/>
      <c r="AX794" s="12"/>
      <c r="AZ794" s="12"/>
      <c r="BA794" s="12"/>
      <c r="BB794" s="12"/>
      <c r="BC794" s="12"/>
      <c r="BD794" s="12"/>
    </row>
    <row r="795" spans="3:56" ht="12" x14ac:dyDescent="0.15">
      <c r="C795" s="11"/>
      <c r="D795" s="88"/>
      <c r="E795" s="11"/>
      <c r="F795" s="88"/>
      <c r="G795" s="11"/>
      <c r="H795" s="88"/>
      <c r="I795" s="11"/>
      <c r="J795" s="11"/>
      <c r="K795" s="11"/>
      <c r="L795" s="11"/>
      <c r="AT795" s="12"/>
      <c r="AU795" s="12"/>
      <c r="AV795" s="12"/>
      <c r="AW795" s="12"/>
      <c r="AX795" s="12"/>
      <c r="AZ795" s="12"/>
      <c r="BA795" s="12"/>
      <c r="BB795" s="12"/>
      <c r="BC795" s="12"/>
      <c r="BD795" s="12"/>
    </row>
    <row r="796" spans="3:56" ht="12" x14ac:dyDescent="0.15">
      <c r="C796" s="11"/>
      <c r="D796" s="88"/>
      <c r="E796" s="11"/>
      <c r="F796" s="88"/>
      <c r="G796" s="11"/>
      <c r="H796" s="88"/>
      <c r="I796" s="11"/>
      <c r="J796" s="11"/>
      <c r="K796" s="11"/>
      <c r="L796" s="11"/>
      <c r="AT796" s="12"/>
      <c r="AU796" s="12"/>
      <c r="AV796" s="12"/>
      <c r="AW796" s="12"/>
      <c r="AX796" s="12"/>
      <c r="AZ796" s="12"/>
      <c r="BA796" s="12"/>
      <c r="BB796" s="12"/>
      <c r="BC796" s="12"/>
      <c r="BD796" s="12"/>
    </row>
    <row r="797" spans="3:56" ht="12" x14ac:dyDescent="0.15">
      <c r="C797" s="11"/>
      <c r="D797" s="88"/>
      <c r="E797" s="11"/>
      <c r="F797" s="88"/>
      <c r="G797" s="11"/>
      <c r="H797" s="88"/>
      <c r="I797" s="11"/>
      <c r="J797" s="11"/>
      <c r="K797" s="11"/>
      <c r="L797" s="11"/>
      <c r="AT797" s="12"/>
      <c r="AU797" s="12"/>
      <c r="AV797" s="12"/>
      <c r="AW797" s="12"/>
      <c r="AX797" s="12"/>
      <c r="AZ797" s="12"/>
      <c r="BA797" s="12"/>
      <c r="BB797" s="12"/>
      <c r="BC797" s="12"/>
      <c r="BD797" s="12"/>
    </row>
    <row r="798" spans="3:56" ht="12" x14ac:dyDescent="0.15">
      <c r="C798" s="11"/>
      <c r="D798" s="88"/>
      <c r="E798" s="11"/>
      <c r="F798" s="88"/>
      <c r="G798" s="11"/>
      <c r="H798" s="88"/>
      <c r="I798" s="11"/>
      <c r="J798" s="11"/>
      <c r="K798" s="11"/>
      <c r="L798" s="11"/>
      <c r="AT798" s="12"/>
      <c r="AU798" s="12"/>
      <c r="AV798" s="12"/>
      <c r="AW798" s="12"/>
      <c r="AX798" s="12"/>
      <c r="AZ798" s="12"/>
      <c r="BA798" s="12"/>
      <c r="BB798" s="12"/>
      <c r="BC798" s="12"/>
      <c r="BD798" s="12"/>
    </row>
    <row r="799" spans="3:56" ht="12" x14ac:dyDescent="0.15">
      <c r="C799" s="11"/>
      <c r="D799" s="88"/>
      <c r="E799" s="11"/>
      <c r="F799" s="88"/>
      <c r="G799" s="11"/>
      <c r="H799" s="88"/>
      <c r="I799" s="11"/>
      <c r="J799" s="11"/>
      <c r="K799" s="11"/>
      <c r="L799" s="11"/>
      <c r="AT799" s="12"/>
      <c r="AU799" s="12"/>
      <c r="AV799" s="12"/>
      <c r="AW799" s="12"/>
      <c r="AX799" s="12"/>
      <c r="AZ799" s="12"/>
      <c r="BA799" s="12"/>
      <c r="BB799" s="12"/>
      <c r="BC799" s="12"/>
      <c r="BD799" s="12"/>
    </row>
    <row r="800" spans="3:56" ht="12" x14ac:dyDescent="0.15">
      <c r="C800" s="11"/>
      <c r="D800" s="88"/>
      <c r="E800" s="11"/>
      <c r="F800" s="88"/>
      <c r="G800" s="11"/>
      <c r="H800" s="88"/>
      <c r="I800" s="11"/>
      <c r="J800" s="11"/>
      <c r="K800" s="11"/>
      <c r="L800" s="11"/>
      <c r="AT800" s="12"/>
      <c r="AU800" s="12"/>
      <c r="AV800" s="12"/>
      <c r="AW800" s="12"/>
      <c r="AX800" s="12"/>
      <c r="AZ800" s="12"/>
      <c r="BA800" s="12"/>
      <c r="BB800" s="12"/>
      <c r="BC800" s="12"/>
      <c r="BD800" s="12"/>
    </row>
    <row r="801" spans="3:56" ht="12" x14ac:dyDescent="0.15">
      <c r="C801" s="11"/>
      <c r="D801" s="88"/>
      <c r="E801" s="11"/>
      <c r="F801" s="88"/>
      <c r="G801" s="11"/>
      <c r="H801" s="88"/>
      <c r="I801" s="11"/>
      <c r="J801" s="11"/>
      <c r="K801" s="11"/>
      <c r="L801" s="11"/>
      <c r="AT801" s="12"/>
      <c r="AU801" s="12"/>
      <c r="AV801" s="12"/>
      <c r="AW801" s="12"/>
      <c r="AX801" s="12"/>
      <c r="AZ801" s="12"/>
      <c r="BA801" s="12"/>
      <c r="BB801" s="12"/>
      <c r="BC801" s="12"/>
      <c r="BD801" s="12"/>
    </row>
    <row r="802" spans="3:56" ht="12" x14ac:dyDescent="0.15">
      <c r="C802" s="11"/>
      <c r="D802" s="88"/>
      <c r="E802" s="11"/>
      <c r="F802" s="88"/>
      <c r="G802" s="11"/>
      <c r="H802" s="88"/>
      <c r="I802" s="11"/>
      <c r="J802" s="11"/>
      <c r="K802" s="11"/>
      <c r="L802" s="11"/>
      <c r="AT802" s="12"/>
      <c r="AU802" s="12"/>
      <c r="AV802" s="12"/>
      <c r="AW802" s="12"/>
      <c r="AX802" s="12"/>
      <c r="AZ802" s="12"/>
      <c r="BA802" s="12"/>
      <c r="BB802" s="12"/>
      <c r="BC802" s="12"/>
      <c r="BD802" s="12"/>
    </row>
    <row r="803" spans="3:56" ht="12" x14ac:dyDescent="0.15">
      <c r="C803" s="11"/>
      <c r="D803" s="88"/>
      <c r="E803" s="11"/>
      <c r="F803" s="88"/>
      <c r="G803" s="11"/>
      <c r="H803" s="88"/>
      <c r="I803" s="11"/>
      <c r="J803" s="11"/>
      <c r="K803" s="11"/>
      <c r="L803" s="11"/>
      <c r="AT803" s="12"/>
      <c r="AU803" s="12"/>
      <c r="AV803" s="12"/>
      <c r="AW803" s="12"/>
      <c r="AX803" s="12"/>
      <c r="AZ803" s="12"/>
      <c r="BA803" s="12"/>
      <c r="BB803" s="12"/>
      <c r="BC803" s="12"/>
      <c r="BD803" s="12"/>
    </row>
    <row r="804" spans="3:56" ht="12" x14ac:dyDescent="0.15">
      <c r="C804" s="11"/>
      <c r="D804" s="88"/>
      <c r="E804" s="11"/>
      <c r="F804" s="88"/>
      <c r="G804" s="11"/>
      <c r="H804" s="88"/>
      <c r="I804" s="11"/>
      <c r="J804" s="11"/>
      <c r="K804" s="11"/>
      <c r="L804" s="11"/>
      <c r="AT804" s="12"/>
      <c r="AU804" s="12"/>
      <c r="AV804" s="12"/>
      <c r="AW804" s="12"/>
      <c r="AX804" s="12"/>
      <c r="AZ804" s="12"/>
      <c r="BA804" s="12"/>
      <c r="BB804" s="12"/>
      <c r="BC804" s="12"/>
      <c r="BD804" s="12"/>
    </row>
    <row r="805" spans="3:56" ht="12" x14ac:dyDescent="0.15">
      <c r="C805" s="11"/>
      <c r="D805" s="88"/>
      <c r="E805" s="11"/>
      <c r="F805" s="88"/>
      <c r="G805" s="11"/>
      <c r="H805" s="88"/>
      <c r="I805" s="11"/>
      <c r="J805" s="11"/>
      <c r="K805" s="11"/>
      <c r="L805" s="11"/>
      <c r="AT805" s="12"/>
      <c r="AU805" s="12"/>
      <c r="AV805" s="12"/>
      <c r="AW805" s="12"/>
      <c r="AX805" s="12"/>
      <c r="AZ805" s="12"/>
      <c r="BA805" s="12"/>
      <c r="BB805" s="12"/>
      <c r="BC805" s="12"/>
      <c r="BD805" s="12"/>
    </row>
    <row r="806" spans="3:56" ht="12" x14ac:dyDescent="0.15">
      <c r="C806" s="11"/>
      <c r="D806" s="88"/>
      <c r="E806" s="11"/>
      <c r="F806" s="88"/>
      <c r="G806" s="11"/>
      <c r="H806" s="88"/>
      <c r="I806" s="11"/>
      <c r="J806" s="11"/>
      <c r="K806" s="11"/>
      <c r="L806" s="11"/>
      <c r="AT806" s="12"/>
      <c r="AU806" s="12"/>
      <c r="AV806" s="12"/>
      <c r="AW806" s="12"/>
      <c r="AX806" s="12"/>
      <c r="AZ806" s="12"/>
      <c r="BA806" s="12"/>
      <c r="BB806" s="12"/>
      <c r="BC806" s="12"/>
      <c r="BD806" s="12"/>
    </row>
    <row r="807" spans="3:56" ht="12" x14ac:dyDescent="0.15">
      <c r="C807" s="11"/>
      <c r="D807" s="88"/>
      <c r="E807" s="11"/>
      <c r="F807" s="88"/>
      <c r="G807" s="11"/>
      <c r="H807" s="88"/>
      <c r="I807" s="11"/>
      <c r="J807" s="11"/>
      <c r="K807" s="11"/>
      <c r="L807" s="11"/>
      <c r="AT807" s="12"/>
      <c r="AU807" s="12"/>
      <c r="AV807" s="12"/>
      <c r="AW807" s="12"/>
      <c r="AX807" s="12"/>
      <c r="AZ807" s="12"/>
      <c r="BA807" s="12"/>
      <c r="BB807" s="12"/>
      <c r="BC807" s="12"/>
      <c r="BD807" s="12"/>
    </row>
    <row r="808" spans="3:56" ht="12" x14ac:dyDescent="0.15">
      <c r="C808" s="11"/>
      <c r="D808" s="88"/>
      <c r="E808" s="11"/>
      <c r="F808" s="88"/>
      <c r="G808" s="11"/>
      <c r="H808" s="88"/>
      <c r="I808" s="11"/>
      <c r="J808" s="11"/>
      <c r="K808" s="11"/>
      <c r="L808" s="11"/>
      <c r="AT808" s="12"/>
      <c r="AU808" s="12"/>
      <c r="AV808" s="12"/>
      <c r="AW808" s="12"/>
      <c r="AX808" s="12"/>
      <c r="AZ808" s="12"/>
      <c r="BA808" s="12"/>
      <c r="BB808" s="12"/>
      <c r="BC808" s="12"/>
      <c r="BD808" s="12"/>
    </row>
    <row r="809" spans="3:56" ht="12" x14ac:dyDescent="0.15">
      <c r="C809" s="11"/>
      <c r="D809" s="88"/>
      <c r="E809" s="11"/>
      <c r="F809" s="88"/>
      <c r="G809" s="11"/>
      <c r="H809" s="88"/>
      <c r="I809" s="11"/>
      <c r="J809" s="11"/>
      <c r="K809" s="11"/>
      <c r="L809" s="11"/>
      <c r="AT809" s="12"/>
      <c r="AU809" s="12"/>
      <c r="AV809" s="12"/>
      <c r="AW809" s="12"/>
      <c r="AX809" s="12"/>
      <c r="AZ809" s="12"/>
      <c r="BA809" s="12"/>
      <c r="BB809" s="12"/>
      <c r="BC809" s="12"/>
      <c r="BD809" s="12"/>
    </row>
    <row r="810" spans="3:56" ht="12" x14ac:dyDescent="0.15">
      <c r="C810" s="11"/>
      <c r="D810" s="88"/>
      <c r="E810" s="11"/>
      <c r="F810" s="88"/>
      <c r="G810" s="11"/>
      <c r="H810" s="88"/>
      <c r="I810" s="11"/>
      <c r="J810" s="11"/>
      <c r="K810" s="11"/>
      <c r="L810" s="11"/>
      <c r="AT810" s="12"/>
      <c r="AU810" s="12"/>
      <c r="AV810" s="12"/>
      <c r="AW810" s="12"/>
      <c r="AX810" s="12"/>
      <c r="AZ810" s="12"/>
      <c r="BA810" s="12"/>
      <c r="BB810" s="12"/>
      <c r="BC810" s="12"/>
      <c r="BD810" s="12"/>
    </row>
    <row r="811" spans="3:56" ht="12" x14ac:dyDescent="0.15">
      <c r="C811" s="11"/>
      <c r="D811" s="88"/>
      <c r="E811" s="11"/>
      <c r="F811" s="88"/>
      <c r="G811" s="11"/>
      <c r="H811" s="88"/>
      <c r="I811" s="11"/>
      <c r="J811" s="11"/>
      <c r="K811" s="11"/>
      <c r="L811" s="11"/>
      <c r="AT811" s="12"/>
      <c r="AU811" s="12"/>
      <c r="AV811" s="12"/>
      <c r="AW811" s="12"/>
      <c r="AX811" s="12"/>
      <c r="AZ811" s="12"/>
      <c r="BA811" s="12"/>
      <c r="BB811" s="12"/>
      <c r="BC811" s="12"/>
      <c r="BD811" s="12"/>
    </row>
    <row r="812" spans="3:56" ht="12" x14ac:dyDescent="0.15">
      <c r="C812" s="11"/>
      <c r="D812" s="88"/>
      <c r="E812" s="11"/>
      <c r="F812" s="88"/>
      <c r="G812" s="11"/>
      <c r="H812" s="88"/>
      <c r="I812" s="11"/>
      <c r="J812" s="11"/>
      <c r="K812" s="11"/>
      <c r="L812" s="11"/>
      <c r="AT812" s="12"/>
      <c r="AU812" s="12"/>
      <c r="AV812" s="12"/>
      <c r="AW812" s="12"/>
      <c r="AX812" s="12"/>
      <c r="AZ812" s="12"/>
      <c r="BA812" s="12"/>
      <c r="BB812" s="12"/>
      <c r="BC812" s="12"/>
      <c r="BD812" s="12"/>
    </row>
    <row r="813" spans="3:56" ht="12" x14ac:dyDescent="0.15">
      <c r="C813" s="11"/>
      <c r="D813" s="88"/>
      <c r="E813" s="11"/>
      <c r="F813" s="88"/>
      <c r="G813" s="11"/>
      <c r="H813" s="88"/>
      <c r="I813" s="11"/>
      <c r="J813" s="11"/>
      <c r="K813" s="11"/>
      <c r="L813" s="11"/>
      <c r="AT813" s="12"/>
      <c r="AU813" s="12"/>
      <c r="AV813" s="12"/>
      <c r="AW813" s="12"/>
      <c r="AX813" s="12"/>
      <c r="AZ813" s="12"/>
      <c r="BA813" s="12"/>
      <c r="BB813" s="12"/>
      <c r="BC813" s="12"/>
      <c r="BD813" s="12"/>
    </row>
    <row r="814" spans="3:56" ht="12" x14ac:dyDescent="0.15">
      <c r="C814" s="11"/>
      <c r="D814" s="88"/>
      <c r="E814" s="11"/>
      <c r="F814" s="88"/>
      <c r="G814" s="11"/>
      <c r="H814" s="88"/>
      <c r="I814" s="11"/>
      <c r="J814" s="11"/>
      <c r="K814" s="11"/>
      <c r="L814" s="11"/>
      <c r="AT814" s="12"/>
      <c r="AU814" s="12"/>
      <c r="AV814" s="12"/>
      <c r="AW814" s="12"/>
      <c r="AX814" s="12"/>
      <c r="AZ814" s="12"/>
      <c r="BA814" s="12"/>
      <c r="BB814" s="12"/>
      <c r="BC814" s="12"/>
      <c r="BD814" s="12"/>
    </row>
    <row r="815" spans="3:56" ht="12" x14ac:dyDescent="0.15">
      <c r="C815" s="11"/>
      <c r="D815" s="88"/>
      <c r="E815" s="11"/>
      <c r="F815" s="88"/>
      <c r="G815" s="11"/>
      <c r="H815" s="88"/>
      <c r="I815" s="11"/>
      <c r="J815" s="11"/>
      <c r="K815" s="11"/>
      <c r="L815" s="11"/>
      <c r="AT815" s="12"/>
      <c r="AU815" s="12"/>
      <c r="AV815" s="12"/>
      <c r="AW815" s="12"/>
      <c r="AX815" s="12"/>
      <c r="AZ815" s="12"/>
      <c r="BA815" s="12"/>
      <c r="BB815" s="12"/>
      <c r="BC815" s="12"/>
      <c r="BD815" s="12"/>
    </row>
    <row r="816" spans="3:56" ht="12" x14ac:dyDescent="0.15">
      <c r="C816" s="11"/>
      <c r="D816" s="88"/>
      <c r="E816" s="11"/>
      <c r="F816" s="88"/>
      <c r="G816" s="11"/>
      <c r="H816" s="88"/>
      <c r="I816" s="11"/>
      <c r="J816" s="11"/>
      <c r="K816" s="11"/>
      <c r="L816" s="11"/>
      <c r="AT816" s="12"/>
      <c r="AU816" s="12"/>
      <c r="AV816" s="12"/>
      <c r="AW816" s="12"/>
      <c r="AX816" s="12"/>
      <c r="AZ816" s="12"/>
      <c r="BA816" s="12"/>
      <c r="BB816" s="12"/>
      <c r="BC816" s="12"/>
      <c r="BD816" s="12"/>
    </row>
    <row r="817" spans="3:56" ht="12" x14ac:dyDescent="0.15">
      <c r="C817" s="11"/>
      <c r="D817" s="88"/>
      <c r="E817" s="11"/>
      <c r="F817" s="88"/>
      <c r="G817" s="11"/>
      <c r="H817" s="88"/>
      <c r="I817" s="11"/>
      <c r="J817" s="11"/>
      <c r="K817" s="11"/>
      <c r="L817" s="11"/>
      <c r="AT817" s="12"/>
      <c r="AU817" s="12"/>
      <c r="AV817" s="12"/>
      <c r="AW817" s="12"/>
      <c r="AX817" s="12"/>
      <c r="AZ817" s="12"/>
      <c r="BA817" s="12"/>
      <c r="BB817" s="12"/>
      <c r="BC817" s="12"/>
      <c r="BD817" s="12"/>
    </row>
    <row r="818" spans="3:56" ht="12" x14ac:dyDescent="0.15">
      <c r="C818" s="11"/>
      <c r="D818" s="88"/>
      <c r="E818" s="11"/>
      <c r="F818" s="88"/>
      <c r="G818" s="11"/>
      <c r="H818" s="88"/>
      <c r="I818" s="11"/>
      <c r="J818" s="11"/>
      <c r="K818" s="11"/>
      <c r="L818" s="11"/>
      <c r="AT818" s="12"/>
      <c r="AU818" s="12"/>
      <c r="AV818" s="12"/>
      <c r="AW818" s="12"/>
      <c r="AX818" s="12"/>
      <c r="AZ818" s="12"/>
      <c r="BA818" s="12"/>
      <c r="BB818" s="12"/>
      <c r="BC818" s="12"/>
      <c r="BD818" s="12"/>
    </row>
    <row r="819" spans="3:56" ht="12" x14ac:dyDescent="0.15">
      <c r="C819" s="11"/>
      <c r="D819" s="88"/>
      <c r="E819" s="11"/>
      <c r="F819" s="88"/>
      <c r="G819" s="11"/>
      <c r="H819" s="88"/>
      <c r="I819" s="11"/>
      <c r="J819" s="11"/>
      <c r="K819" s="11"/>
      <c r="L819" s="11"/>
      <c r="AT819" s="12"/>
      <c r="AU819" s="12"/>
      <c r="AV819" s="12"/>
      <c r="AW819" s="12"/>
      <c r="AX819" s="12"/>
      <c r="AZ819" s="12"/>
      <c r="BA819" s="12"/>
      <c r="BB819" s="12"/>
      <c r="BC819" s="12"/>
      <c r="BD819" s="12"/>
    </row>
    <row r="820" spans="3:56" ht="12" x14ac:dyDescent="0.15">
      <c r="C820" s="11"/>
      <c r="D820" s="88"/>
      <c r="E820" s="11"/>
      <c r="F820" s="88"/>
      <c r="G820" s="11"/>
      <c r="H820" s="88"/>
      <c r="I820" s="11"/>
      <c r="J820" s="11"/>
      <c r="K820" s="11"/>
      <c r="L820" s="11"/>
      <c r="AT820" s="12"/>
      <c r="AU820" s="12"/>
      <c r="AV820" s="12"/>
      <c r="AW820" s="12"/>
      <c r="AX820" s="12"/>
      <c r="AZ820" s="12"/>
      <c r="BA820" s="12"/>
      <c r="BB820" s="12"/>
      <c r="BC820" s="12"/>
      <c r="BD820" s="12"/>
    </row>
    <row r="821" spans="3:56" ht="12" x14ac:dyDescent="0.15">
      <c r="C821" s="11"/>
      <c r="D821" s="88"/>
      <c r="E821" s="11"/>
      <c r="F821" s="88"/>
      <c r="G821" s="11"/>
      <c r="H821" s="88"/>
      <c r="I821" s="11"/>
      <c r="J821" s="11"/>
      <c r="K821" s="11"/>
      <c r="L821" s="11"/>
      <c r="AT821" s="12"/>
      <c r="AU821" s="12"/>
      <c r="AV821" s="12"/>
      <c r="AW821" s="12"/>
      <c r="AX821" s="12"/>
      <c r="AZ821" s="12"/>
      <c r="BA821" s="12"/>
      <c r="BB821" s="12"/>
      <c r="BC821" s="12"/>
      <c r="BD821" s="12"/>
    </row>
    <row r="822" spans="3:56" ht="12" x14ac:dyDescent="0.15">
      <c r="C822" s="11"/>
      <c r="D822" s="88"/>
      <c r="E822" s="11"/>
      <c r="F822" s="88"/>
      <c r="G822" s="11"/>
      <c r="H822" s="88"/>
      <c r="I822" s="11"/>
      <c r="J822" s="11"/>
      <c r="K822" s="11"/>
      <c r="L822" s="11"/>
      <c r="AT822" s="12"/>
      <c r="AU822" s="12"/>
      <c r="AV822" s="12"/>
      <c r="AW822" s="12"/>
      <c r="AX822" s="12"/>
      <c r="AZ822" s="12"/>
      <c r="BA822" s="12"/>
      <c r="BB822" s="12"/>
      <c r="BC822" s="12"/>
      <c r="BD822" s="12"/>
    </row>
    <row r="823" spans="3:56" ht="12" x14ac:dyDescent="0.15">
      <c r="C823" s="11"/>
      <c r="D823" s="88"/>
      <c r="E823" s="11"/>
      <c r="F823" s="88"/>
      <c r="G823" s="11"/>
      <c r="H823" s="88"/>
      <c r="I823" s="11"/>
      <c r="J823" s="11"/>
      <c r="K823" s="11"/>
      <c r="L823" s="11"/>
      <c r="AT823" s="12"/>
      <c r="AU823" s="12"/>
      <c r="AV823" s="12"/>
      <c r="AW823" s="12"/>
      <c r="AX823" s="12"/>
      <c r="AZ823" s="12"/>
      <c r="BA823" s="12"/>
      <c r="BB823" s="12"/>
      <c r="BC823" s="12"/>
      <c r="BD823" s="12"/>
    </row>
    <row r="824" spans="3:56" ht="12" x14ac:dyDescent="0.15">
      <c r="C824" s="11"/>
      <c r="D824" s="88"/>
      <c r="E824" s="11"/>
      <c r="F824" s="88"/>
      <c r="G824" s="11"/>
      <c r="H824" s="88"/>
      <c r="I824" s="11"/>
      <c r="J824" s="11"/>
      <c r="K824" s="11"/>
      <c r="L824" s="11"/>
      <c r="AT824" s="12"/>
      <c r="AU824" s="12"/>
      <c r="AV824" s="12"/>
      <c r="AW824" s="12"/>
      <c r="AX824" s="12"/>
      <c r="AZ824" s="12"/>
      <c r="BA824" s="12"/>
      <c r="BB824" s="12"/>
      <c r="BC824" s="12"/>
      <c r="BD824" s="12"/>
    </row>
    <row r="825" spans="3:56" ht="12" x14ac:dyDescent="0.15">
      <c r="C825" s="11"/>
      <c r="D825" s="88"/>
      <c r="E825" s="11"/>
      <c r="F825" s="88"/>
      <c r="G825" s="11"/>
      <c r="H825" s="88"/>
      <c r="I825" s="11"/>
      <c r="J825" s="11"/>
      <c r="K825" s="11"/>
      <c r="L825" s="11"/>
      <c r="AT825" s="12"/>
      <c r="AU825" s="12"/>
      <c r="AV825" s="12"/>
      <c r="AW825" s="12"/>
      <c r="AX825" s="12"/>
      <c r="AZ825" s="12"/>
      <c r="BA825" s="12"/>
      <c r="BB825" s="12"/>
      <c r="BC825" s="12"/>
      <c r="BD825" s="12"/>
    </row>
    <row r="826" spans="3:56" ht="12" x14ac:dyDescent="0.15">
      <c r="C826" s="11"/>
      <c r="D826" s="88"/>
      <c r="E826" s="11"/>
      <c r="F826" s="88"/>
      <c r="G826" s="11"/>
      <c r="H826" s="88"/>
      <c r="I826" s="11"/>
      <c r="J826" s="11"/>
      <c r="K826" s="11"/>
      <c r="L826" s="11"/>
      <c r="AT826" s="12"/>
      <c r="AU826" s="12"/>
      <c r="AV826" s="12"/>
      <c r="AW826" s="12"/>
      <c r="AX826" s="12"/>
      <c r="AZ826" s="12"/>
      <c r="BA826" s="12"/>
      <c r="BB826" s="12"/>
      <c r="BC826" s="12"/>
      <c r="BD826" s="12"/>
    </row>
    <row r="827" spans="3:56" ht="12" x14ac:dyDescent="0.15">
      <c r="C827" s="11"/>
      <c r="D827" s="88"/>
      <c r="E827" s="11"/>
      <c r="F827" s="88"/>
      <c r="G827" s="11"/>
      <c r="H827" s="88"/>
      <c r="I827" s="11"/>
      <c r="J827" s="11"/>
      <c r="K827" s="11"/>
      <c r="L827" s="11"/>
      <c r="AT827" s="12"/>
      <c r="AU827" s="12"/>
      <c r="AV827" s="12"/>
      <c r="AW827" s="12"/>
      <c r="AX827" s="12"/>
      <c r="AZ827" s="12"/>
      <c r="BA827" s="12"/>
      <c r="BB827" s="12"/>
      <c r="BC827" s="12"/>
      <c r="BD827" s="12"/>
    </row>
    <row r="828" spans="3:56" ht="12" x14ac:dyDescent="0.15">
      <c r="C828" s="11"/>
      <c r="D828" s="88"/>
      <c r="E828" s="11"/>
      <c r="F828" s="88"/>
      <c r="G828" s="11"/>
      <c r="H828" s="88"/>
      <c r="I828" s="11"/>
      <c r="J828" s="11"/>
      <c r="K828" s="11"/>
      <c r="L828" s="11"/>
      <c r="AT828" s="12"/>
      <c r="AU828" s="12"/>
      <c r="AV828" s="12"/>
      <c r="AW828" s="12"/>
      <c r="AX828" s="12"/>
      <c r="AZ828" s="12"/>
      <c r="BA828" s="12"/>
      <c r="BB828" s="12"/>
      <c r="BC828" s="12"/>
      <c r="BD828" s="12"/>
    </row>
    <row r="829" spans="3:56" ht="12" x14ac:dyDescent="0.15">
      <c r="C829" s="11"/>
      <c r="D829" s="88"/>
      <c r="E829" s="11"/>
      <c r="F829" s="88"/>
      <c r="G829" s="11"/>
      <c r="H829" s="88"/>
      <c r="I829" s="11"/>
      <c r="J829" s="11"/>
      <c r="K829" s="11"/>
      <c r="L829" s="11"/>
      <c r="AT829" s="12"/>
      <c r="AU829" s="12"/>
      <c r="AV829" s="12"/>
      <c r="AW829" s="12"/>
      <c r="AX829" s="12"/>
      <c r="AZ829" s="12"/>
      <c r="BA829" s="12"/>
      <c r="BB829" s="12"/>
      <c r="BC829" s="12"/>
      <c r="BD829" s="12"/>
    </row>
    <row r="830" spans="3:56" ht="12" x14ac:dyDescent="0.15">
      <c r="C830" s="11"/>
      <c r="D830" s="88"/>
      <c r="E830" s="11"/>
      <c r="F830" s="88"/>
      <c r="G830" s="11"/>
      <c r="H830" s="88"/>
      <c r="I830" s="11"/>
      <c r="J830" s="11"/>
      <c r="K830" s="11"/>
      <c r="L830" s="11"/>
      <c r="AT830" s="12"/>
      <c r="AU830" s="12"/>
      <c r="AV830" s="12"/>
      <c r="AW830" s="12"/>
      <c r="AX830" s="12"/>
      <c r="AZ830" s="12"/>
      <c r="BA830" s="12"/>
      <c r="BB830" s="12"/>
      <c r="BC830" s="12"/>
      <c r="BD830" s="12"/>
    </row>
    <row r="831" spans="3:56" ht="12" x14ac:dyDescent="0.15">
      <c r="C831" s="11"/>
      <c r="D831" s="88"/>
      <c r="E831" s="11"/>
      <c r="F831" s="88"/>
      <c r="G831" s="11"/>
      <c r="H831" s="88"/>
      <c r="I831" s="11"/>
      <c r="J831" s="11"/>
      <c r="K831" s="11"/>
      <c r="L831" s="11"/>
      <c r="AT831" s="12"/>
      <c r="AU831" s="12"/>
      <c r="AV831" s="12"/>
      <c r="AW831" s="12"/>
      <c r="AX831" s="12"/>
      <c r="AZ831" s="12"/>
      <c r="BA831" s="12"/>
      <c r="BB831" s="12"/>
      <c r="BC831" s="12"/>
      <c r="BD831" s="12"/>
    </row>
    <row r="832" spans="3:56" ht="12" x14ac:dyDescent="0.15">
      <c r="C832" s="11"/>
      <c r="D832" s="88"/>
      <c r="E832" s="11"/>
      <c r="F832" s="88"/>
      <c r="G832" s="11"/>
      <c r="H832" s="88"/>
      <c r="I832" s="11"/>
      <c r="J832" s="11"/>
      <c r="K832" s="11"/>
      <c r="L832" s="11"/>
      <c r="AT832" s="12"/>
      <c r="AU832" s="12"/>
      <c r="AV832" s="12"/>
      <c r="AW832" s="12"/>
      <c r="AX832" s="12"/>
      <c r="AZ832" s="12"/>
      <c r="BA832" s="12"/>
      <c r="BB832" s="12"/>
      <c r="BC832" s="12"/>
      <c r="BD832" s="12"/>
    </row>
    <row r="833" spans="3:56" ht="12" x14ac:dyDescent="0.15">
      <c r="C833" s="11"/>
      <c r="D833" s="88"/>
      <c r="E833" s="11"/>
      <c r="F833" s="88"/>
      <c r="G833" s="11"/>
      <c r="H833" s="88"/>
      <c r="I833" s="11"/>
      <c r="J833" s="11"/>
      <c r="K833" s="11"/>
      <c r="L833" s="11"/>
      <c r="AT833" s="12"/>
      <c r="AU833" s="12"/>
      <c r="AV833" s="12"/>
      <c r="AW833" s="12"/>
      <c r="AX833" s="12"/>
      <c r="AZ833" s="12"/>
      <c r="BA833" s="12"/>
      <c r="BB833" s="12"/>
      <c r="BC833" s="12"/>
      <c r="BD833" s="12"/>
    </row>
    <row r="834" spans="3:56" ht="12" x14ac:dyDescent="0.15">
      <c r="C834" s="11"/>
      <c r="D834" s="88"/>
      <c r="E834" s="11"/>
      <c r="F834" s="88"/>
      <c r="G834" s="11"/>
      <c r="H834" s="88"/>
      <c r="I834" s="11"/>
      <c r="J834" s="11"/>
      <c r="K834" s="11"/>
      <c r="L834" s="11"/>
      <c r="AT834" s="12"/>
      <c r="AU834" s="12"/>
      <c r="AV834" s="12"/>
      <c r="AW834" s="12"/>
      <c r="AX834" s="12"/>
      <c r="AZ834" s="12"/>
      <c r="BA834" s="12"/>
      <c r="BB834" s="12"/>
      <c r="BC834" s="12"/>
      <c r="BD834" s="12"/>
    </row>
    <row r="835" spans="3:56" ht="12" x14ac:dyDescent="0.15">
      <c r="C835" s="11"/>
      <c r="D835" s="88"/>
      <c r="E835" s="11"/>
      <c r="F835" s="88"/>
      <c r="G835" s="11"/>
      <c r="H835" s="88"/>
      <c r="I835" s="11"/>
      <c r="J835" s="11"/>
      <c r="K835" s="11"/>
      <c r="L835" s="11"/>
      <c r="AT835" s="12"/>
      <c r="AU835" s="12"/>
      <c r="AV835" s="12"/>
      <c r="AW835" s="12"/>
      <c r="AX835" s="12"/>
      <c r="AZ835" s="12"/>
      <c r="BA835" s="12"/>
      <c r="BB835" s="12"/>
      <c r="BC835" s="12"/>
      <c r="BD835" s="12"/>
    </row>
    <row r="836" spans="3:56" ht="12" x14ac:dyDescent="0.15">
      <c r="C836" s="11"/>
      <c r="D836" s="88"/>
      <c r="E836" s="11"/>
      <c r="F836" s="88"/>
      <c r="G836" s="11"/>
      <c r="H836" s="88"/>
      <c r="I836" s="11"/>
      <c r="J836" s="11"/>
      <c r="K836" s="11"/>
      <c r="L836" s="11"/>
      <c r="AT836" s="12"/>
      <c r="AU836" s="12"/>
      <c r="AV836" s="12"/>
      <c r="AW836" s="12"/>
      <c r="AX836" s="12"/>
      <c r="AZ836" s="12"/>
      <c r="BA836" s="12"/>
      <c r="BB836" s="12"/>
      <c r="BC836" s="12"/>
      <c r="BD836" s="12"/>
    </row>
    <row r="837" spans="3:56" ht="12" x14ac:dyDescent="0.15">
      <c r="C837" s="11"/>
      <c r="D837" s="88"/>
      <c r="E837" s="11"/>
      <c r="F837" s="88"/>
      <c r="G837" s="11"/>
      <c r="H837" s="88"/>
      <c r="I837" s="11"/>
      <c r="J837" s="11"/>
      <c r="K837" s="11"/>
      <c r="L837" s="11"/>
      <c r="AT837" s="12"/>
      <c r="AU837" s="12"/>
      <c r="AV837" s="12"/>
      <c r="AW837" s="12"/>
      <c r="AX837" s="12"/>
      <c r="AZ837" s="12"/>
      <c r="BA837" s="12"/>
      <c r="BB837" s="12"/>
      <c r="BC837" s="12"/>
      <c r="BD837" s="12"/>
    </row>
    <row r="838" spans="3:56" ht="12" x14ac:dyDescent="0.15">
      <c r="C838" s="11"/>
      <c r="D838" s="88"/>
      <c r="E838" s="11"/>
      <c r="F838" s="88"/>
      <c r="G838" s="11"/>
      <c r="H838" s="88"/>
      <c r="I838" s="11"/>
      <c r="J838" s="11"/>
      <c r="K838" s="11"/>
      <c r="L838" s="11"/>
      <c r="AT838" s="12"/>
      <c r="AU838" s="12"/>
      <c r="AV838" s="12"/>
      <c r="AW838" s="12"/>
      <c r="AX838" s="12"/>
      <c r="AZ838" s="12"/>
      <c r="BA838" s="12"/>
      <c r="BB838" s="12"/>
      <c r="BC838" s="12"/>
      <c r="BD838" s="12"/>
    </row>
    <row r="839" spans="3:56" ht="12" x14ac:dyDescent="0.15">
      <c r="C839" s="11"/>
      <c r="D839" s="88"/>
      <c r="E839" s="11"/>
      <c r="F839" s="88"/>
      <c r="G839" s="11"/>
      <c r="H839" s="88"/>
      <c r="I839" s="11"/>
      <c r="J839" s="11"/>
      <c r="K839" s="11"/>
      <c r="L839" s="11"/>
      <c r="AT839" s="12"/>
      <c r="AU839" s="12"/>
      <c r="AV839" s="12"/>
      <c r="AW839" s="12"/>
      <c r="AX839" s="12"/>
      <c r="AZ839" s="12"/>
      <c r="BA839" s="12"/>
      <c r="BB839" s="12"/>
      <c r="BC839" s="12"/>
      <c r="BD839" s="12"/>
    </row>
    <row r="840" spans="3:56" ht="12" x14ac:dyDescent="0.15">
      <c r="C840" s="11"/>
      <c r="D840" s="88"/>
      <c r="E840" s="11"/>
      <c r="F840" s="88"/>
      <c r="G840" s="11"/>
      <c r="H840" s="88"/>
      <c r="I840" s="11"/>
      <c r="J840" s="11"/>
      <c r="K840" s="11"/>
      <c r="L840" s="11"/>
      <c r="AT840" s="12"/>
      <c r="AU840" s="12"/>
      <c r="AV840" s="12"/>
      <c r="AW840" s="12"/>
      <c r="AX840" s="12"/>
      <c r="AZ840" s="12"/>
      <c r="BA840" s="12"/>
      <c r="BB840" s="12"/>
      <c r="BC840" s="12"/>
      <c r="BD840" s="12"/>
    </row>
    <row r="841" spans="3:56" ht="12" x14ac:dyDescent="0.15">
      <c r="C841" s="11"/>
      <c r="D841" s="88"/>
      <c r="E841" s="11"/>
      <c r="F841" s="88"/>
      <c r="G841" s="11"/>
      <c r="H841" s="88"/>
      <c r="I841" s="11"/>
      <c r="J841" s="11"/>
      <c r="K841" s="11"/>
      <c r="L841" s="11"/>
      <c r="AT841" s="12"/>
      <c r="AU841" s="12"/>
      <c r="AV841" s="12"/>
      <c r="AW841" s="12"/>
      <c r="AX841" s="12"/>
      <c r="AZ841" s="12"/>
      <c r="BA841" s="12"/>
      <c r="BB841" s="12"/>
      <c r="BC841" s="12"/>
      <c r="BD841" s="12"/>
    </row>
    <row r="842" spans="3:56" ht="12" x14ac:dyDescent="0.15">
      <c r="C842" s="11"/>
      <c r="D842" s="88"/>
      <c r="E842" s="11"/>
      <c r="F842" s="88"/>
      <c r="G842" s="11"/>
      <c r="H842" s="88"/>
      <c r="I842" s="11"/>
      <c r="J842" s="11"/>
      <c r="K842" s="11"/>
      <c r="L842" s="11"/>
      <c r="AT842" s="12"/>
      <c r="AU842" s="12"/>
      <c r="AV842" s="12"/>
      <c r="AW842" s="12"/>
      <c r="AX842" s="12"/>
      <c r="AZ842" s="12"/>
      <c r="BA842" s="12"/>
      <c r="BB842" s="12"/>
      <c r="BC842" s="12"/>
      <c r="BD842" s="12"/>
    </row>
    <row r="843" spans="3:56" ht="12" x14ac:dyDescent="0.15">
      <c r="C843" s="11"/>
      <c r="D843" s="88"/>
      <c r="E843" s="11"/>
      <c r="F843" s="88"/>
      <c r="G843" s="11"/>
      <c r="H843" s="88"/>
      <c r="I843" s="11"/>
      <c r="J843" s="11"/>
      <c r="K843" s="11"/>
      <c r="L843" s="11"/>
      <c r="AT843" s="12"/>
      <c r="AU843" s="12"/>
      <c r="AV843" s="12"/>
      <c r="AW843" s="12"/>
      <c r="AX843" s="12"/>
      <c r="AZ843" s="12"/>
      <c r="BA843" s="12"/>
      <c r="BB843" s="12"/>
      <c r="BC843" s="12"/>
      <c r="BD843" s="12"/>
    </row>
    <row r="844" spans="3:56" ht="12" x14ac:dyDescent="0.15">
      <c r="C844" s="11"/>
      <c r="D844" s="88"/>
      <c r="E844" s="11"/>
      <c r="F844" s="88"/>
      <c r="G844" s="11"/>
      <c r="H844" s="88"/>
      <c r="I844" s="11"/>
      <c r="J844" s="11"/>
      <c r="K844" s="11"/>
      <c r="L844" s="11"/>
      <c r="AT844" s="12"/>
      <c r="AU844" s="12"/>
      <c r="AV844" s="12"/>
      <c r="AW844" s="12"/>
      <c r="AX844" s="12"/>
      <c r="AZ844" s="12"/>
      <c r="BA844" s="12"/>
      <c r="BB844" s="12"/>
      <c r="BC844" s="12"/>
      <c r="BD844" s="12"/>
    </row>
    <row r="845" spans="3:56" ht="12" x14ac:dyDescent="0.15">
      <c r="C845" s="11"/>
      <c r="D845" s="88"/>
      <c r="E845" s="11"/>
      <c r="F845" s="88"/>
      <c r="G845" s="11"/>
      <c r="H845" s="88"/>
      <c r="I845" s="11"/>
      <c r="J845" s="11"/>
      <c r="K845" s="11"/>
      <c r="L845" s="11"/>
      <c r="AT845" s="12"/>
      <c r="AU845" s="12"/>
      <c r="AV845" s="12"/>
      <c r="AW845" s="12"/>
      <c r="AX845" s="12"/>
      <c r="AZ845" s="12"/>
      <c r="BA845" s="12"/>
      <c r="BB845" s="12"/>
      <c r="BC845" s="12"/>
      <c r="BD845" s="12"/>
    </row>
    <row r="846" spans="3:56" ht="12" x14ac:dyDescent="0.15">
      <c r="C846" s="11"/>
      <c r="D846" s="88"/>
      <c r="E846" s="11"/>
      <c r="F846" s="88"/>
      <c r="G846" s="11"/>
      <c r="H846" s="88"/>
      <c r="I846" s="11"/>
      <c r="J846" s="11"/>
      <c r="K846" s="11"/>
      <c r="L846" s="11"/>
      <c r="AT846" s="12"/>
      <c r="AU846" s="12"/>
      <c r="AV846" s="12"/>
      <c r="AW846" s="12"/>
      <c r="AX846" s="12"/>
      <c r="AZ846" s="12"/>
      <c r="BA846" s="12"/>
      <c r="BB846" s="12"/>
      <c r="BC846" s="12"/>
      <c r="BD846" s="12"/>
    </row>
    <row r="847" spans="3:56" ht="12" x14ac:dyDescent="0.15">
      <c r="C847" s="11"/>
      <c r="D847" s="88"/>
      <c r="E847" s="11"/>
      <c r="F847" s="88"/>
      <c r="G847" s="11"/>
      <c r="H847" s="88"/>
      <c r="I847" s="11"/>
      <c r="J847" s="11"/>
      <c r="K847" s="11"/>
      <c r="L847" s="11"/>
      <c r="AT847" s="12"/>
      <c r="AU847" s="12"/>
      <c r="AV847" s="12"/>
      <c r="AW847" s="12"/>
      <c r="AX847" s="12"/>
      <c r="AZ847" s="12"/>
      <c r="BA847" s="12"/>
      <c r="BB847" s="12"/>
      <c r="BC847" s="12"/>
      <c r="BD847" s="12"/>
    </row>
    <row r="848" spans="3:56" ht="12" x14ac:dyDescent="0.15">
      <c r="C848" s="11"/>
      <c r="D848" s="88"/>
      <c r="E848" s="11"/>
      <c r="F848" s="88"/>
      <c r="G848" s="11"/>
      <c r="H848" s="88"/>
      <c r="I848" s="11"/>
      <c r="J848" s="11"/>
      <c r="K848" s="11"/>
      <c r="L848" s="11"/>
      <c r="AT848" s="12"/>
      <c r="AU848" s="12"/>
      <c r="AV848" s="12"/>
      <c r="AW848" s="12"/>
      <c r="AX848" s="12"/>
      <c r="AZ848" s="12"/>
      <c r="BA848" s="12"/>
      <c r="BB848" s="12"/>
      <c r="BC848" s="12"/>
      <c r="BD848" s="12"/>
    </row>
    <row r="849" spans="3:56" ht="12" x14ac:dyDescent="0.15">
      <c r="C849" s="11"/>
      <c r="D849" s="88"/>
      <c r="E849" s="11"/>
      <c r="F849" s="88"/>
      <c r="G849" s="11"/>
      <c r="H849" s="88"/>
      <c r="I849" s="11"/>
      <c r="J849" s="11"/>
      <c r="K849" s="11"/>
      <c r="L849" s="11"/>
      <c r="AT849" s="12"/>
      <c r="AU849" s="12"/>
      <c r="AV849" s="12"/>
      <c r="AW849" s="12"/>
      <c r="AX849" s="12"/>
      <c r="AZ849" s="12"/>
      <c r="BA849" s="12"/>
      <c r="BB849" s="12"/>
      <c r="BC849" s="12"/>
      <c r="BD849" s="12"/>
    </row>
    <row r="850" spans="3:56" ht="12" x14ac:dyDescent="0.15">
      <c r="C850" s="11"/>
      <c r="D850" s="88"/>
      <c r="E850" s="11"/>
      <c r="F850" s="88"/>
      <c r="G850" s="11"/>
      <c r="H850" s="88"/>
      <c r="I850" s="11"/>
      <c r="J850" s="11"/>
      <c r="K850" s="11"/>
      <c r="L850" s="11"/>
      <c r="AT850" s="12"/>
      <c r="AU850" s="12"/>
      <c r="AV850" s="12"/>
      <c r="AW850" s="12"/>
      <c r="AX850" s="12"/>
      <c r="AZ850" s="12"/>
      <c r="BA850" s="12"/>
      <c r="BB850" s="12"/>
      <c r="BC850" s="12"/>
      <c r="BD850" s="12"/>
    </row>
    <row r="851" spans="3:56" ht="12" x14ac:dyDescent="0.15">
      <c r="C851" s="11"/>
      <c r="D851" s="88"/>
      <c r="E851" s="11"/>
      <c r="F851" s="88"/>
      <c r="G851" s="11"/>
      <c r="H851" s="88"/>
      <c r="I851" s="11"/>
      <c r="J851" s="11"/>
      <c r="K851" s="11"/>
      <c r="L851" s="11"/>
      <c r="AT851" s="12"/>
      <c r="AU851" s="12"/>
      <c r="AV851" s="12"/>
      <c r="AW851" s="12"/>
      <c r="AX851" s="12"/>
      <c r="AZ851" s="12"/>
      <c r="BA851" s="12"/>
      <c r="BB851" s="12"/>
      <c r="BC851" s="12"/>
      <c r="BD851" s="12"/>
    </row>
    <row r="852" spans="3:56" ht="12" x14ac:dyDescent="0.15">
      <c r="C852" s="11"/>
      <c r="D852" s="88"/>
      <c r="E852" s="11"/>
      <c r="F852" s="88"/>
      <c r="G852" s="11"/>
      <c r="H852" s="88"/>
      <c r="I852" s="11"/>
      <c r="J852" s="11"/>
      <c r="K852" s="11"/>
      <c r="L852" s="11"/>
      <c r="AT852" s="12"/>
      <c r="AU852" s="12"/>
      <c r="AV852" s="12"/>
      <c r="AW852" s="12"/>
      <c r="AX852" s="12"/>
      <c r="AZ852" s="12"/>
      <c r="BA852" s="12"/>
      <c r="BB852" s="12"/>
      <c r="BC852" s="12"/>
      <c r="BD852" s="12"/>
    </row>
    <row r="853" spans="3:56" ht="12" x14ac:dyDescent="0.15">
      <c r="C853" s="11"/>
      <c r="D853" s="88"/>
      <c r="E853" s="11"/>
      <c r="F853" s="88"/>
      <c r="G853" s="11"/>
      <c r="H853" s="88"/>
      <c r="I853" s="11"/>
      <c r="J853" s="11"/>
      <c r="K853" s="11"/>
      <c r="L853" s="11"/>
      <c r="AT853" s="12"/>
      <c r="AU853" s="12"/>
      <c r="AV853" s="12"/>
      <c r="AW853" s="12"/>
      <c r="AX853" s="12"/>
      <c r="AZ853" s="12"/>
      <c r="BA853" s="12"/>
      <c r="BB853" s="12"/>
      <c r="BC853" s="12"/>
      <c r="BD853" s="12"/>
    </row>
    <row r="854" spans="3:56" ht="12" x14ac:dyDescent="0.15">
      <c r="C854" s="11"/>
      <c r="D854" s="88"/>
      <c r="E854" s="11"/>
      <c r="F854" s="88"/>
      <c r="G854" s="11"/>
      <c r="H854" s="88"/>
      <c r="I854" s="11"/>
      <c r="J854" s="11"/>
      <c r="K854" s="11"/>
      <c r="L854" s="11"/>
      <c r="AT854" s="12"/>
      <c r="AU854" s="12"/>
      <c r="AV854" s="12"/>
      <c r="AW854" s="12"/>
      <c r="AX854" s="12"/>
      <c r="AZ854" s="12"/>
      <c r="BA854" s="12"/>
      <c r="BB854" s="12"/>
      <c r="BC854" s="12"/>
      <c r="BD854" s="12"/>
    </row>
    <row r="855" spans="3:56" ht="12" x14ac:dyDescent="0.15">
      <c r="C855" s="11"/>
      <c r="D855" s="88"/>
      <c r="E855" s="11"/>
      <c r="F855" s="88"/>
      <c r="G855" s="11"/>
      <c r="H855" s="88"/>
      <c r="I855" s="11"/>
      <c r="J855" s="11"/>
      <c r="K855" s="11"/>
      <c r="L855" s="11"/>
      <c r="AT855" s="12"/>
      <c r="AU855" s="12"/>
      <c r="AV855" s="12"/>
      <c r="AW855" s="12"/>
      <c r="AX855" s="12"/>
      <c r="AZ855" s="12"/>
      <c r="BA855" s="12"/>
      <c r="BB855" s="12"/>
      <c r="BC855" s="12"/>
      <c r="BD855" s="12"/>
    </row>
    <row r="856" spans="3:56" ht="12" x14ac:dyDescent="0.15">
      <c r="C856" s="11"/>
      <c r="D856" s="88"/>
      <c r="E856" s="11"/>
      <c r="F856" s="88"/>
      <c r="G856" s="11"/>
      <c r="H856" s="88"/>
      <c r="I856" s="11"/>
      <c r="J856" s="11"/>
      <c r="K856" s="11"/>
      <c r="L856" s="11"/>
      <c r="AT856" s="12"/>
      <c r="AU856" s="12"/>
      <c r="AV856" s="12"/>
      <c r="AW856" s="12"/>
      <c r="AX856" s="12"/>
      <c r="AZ856" s="12"/>
      <c r="BA856" s="12"/>
      <c r="BB856" s="12"/>
      <c r="BC856" s="12"/>
      <c r="BD856" s="12"/>
    </row>
    <row r="857" spans="3:56" ht="12" x14ac:dyDescent="0.15">
      <c r="C857" s="11"/>
      <c r="D857" s="88"/>
      <c r="E857" s="11"/>
      <c r="F857" s="88"/>
      <c r="G857" s="11"/>
      <c r="H857" s="88"/>
      <c r="I857" s="11"/>
      <c r="J857" s="11"/>
      <c r="K857" s="11"/>
      <c r="L857" s="11"/>
      <c r="AT857" s="12"/>
      <c r="AU857" s="12"/>
      <c r="AV857" s="12"/>
      <c r="AW857" s="12"/>
      <c r="AX857" s="12"/>
      <c r="AZ857" s="12"/>
      <c r="BA857" s="12"/>
      <c r="BB857" s="12"/>
      <c r="BC857" s="12"/>
      <c r="BD857" s="12"/>
    </row>
    <row r="858" spans="3:56" ht="12" x14ac:dyDescent="0.15">
      <c r="C858" s="11"/>
      <c r="D858" s="88"/>
      <c r="E858" s="11"/>
      <c r="F858" s="88"/>
      <c r="G858" s="11"/>
      <c r="H858" s="88"/>
      <c r="I858" s="11"/>
      <c r="J858" s="11"/>
      <c r="K858" s="11"/>
      <c r="L858" s="11"/>
      <c r="AT858" s="12"/>
      <c r="AU858" s="12"/>
      <c r="AV858" s="12"/>
      <c r="AW858" s="12"/>
      <c r="AX858" s="12"/>
      <c r="AZ858" s="12"/>
      <c r="BA858" s="12"/>
      <c r="BB858" s="12"/>
      <c r="BC858" s="12"/>
      <c r="BD858" s="12"/>
    </row>
    <row r="859" spans="3:56" ht="12" x14ac:dyDescent="0.15">
      <c r="C859" s="11"/>
      <c r="D859" s="88"/>
      <c r="E859" s="11"/>
      <c r="F859" s="88"/>
      <c r="G859" s="11"/>
      <c r="H859" s="88"/>
      <c r="I859" s="11"/>
      <c r="J859" s="11"/>
      <c r="K859" s="11"/>
      <c r="L859" s="11"/>
      <c r="AT859" s="12"/>
      <c r="AU859" s="12"/>
      <c r="AV859" s="12"/>
      <c r="AW859" s="12"/>
      <c r="AX859" s="12"/>
      <c r="AZ859" s="12"/>
      <c r="BA859" s="12"/>
      <c r="BB859" s="12"/>
      <c r="BC859" s="12"/>
      <c r="BD859" s="12"/>
    </row>
    <row r="860" spans="3:56" ht="12" x14ac:dyDescent="0.15">
      <c r="C860" s="11"/>
      <c r="D860" s="88"/>
      <c r="E860" s="11"/>
      <c r="F860" s="88"/>
      <c r="G860" s="11"/>
      <c r="H860" s="88"/>
      <c r="I860" s="11"/>
      <c r="J860" s="11"/>
      <c r="K860" s="11"/>
      <c r="L860" s="11"/>
      <c r="AT860" s="12"/>
      <c r="AU860" s="12"/>
      <c r="AV860" s="12"/>
      <c r="AW860" s="12"/>
      <c r="AX860" s="12"/>
      <c r="AZ860" s="12"/>
      <c r="BA860" s="12"/>
      <c r="BB860" s="12"/>
      <c r="BC860" s="12"/>
      <c r="BD860" s="12"/>
    </row>
    <row r="861" spans="3:56" ht="12" x14ac:dyDescent="0.15">
      <c r="C861" s="11"/>
      <c r="D861" s="88"/>
      <c r="E861" s="11"/>
      <c r="F861" s="88"/>
      <c r="G861" s="11"/>
      <c r="H861" s="88"/>
      <c r="I861" s="11"/>
      <c r="J861" s="11"/>
      <c r="K861" s="11"/>
      <c r="L861" s="11"/>
      <c r="AT861" s="12"/>
      <c r="AU861" s="12"/>
      <c r="AV861" s="12"/>
      <c r="AW861" s="12"/>
      <c r="AX861" s="12"/>
      <c r="AZ861" s="12"/>
      <c r="BA861" s="12"/>
      <c r="BB861" s="12"/>
      <c r="BC861" s="12"/>
      <c r="BD861" s="12"/>
    </row>
    <row r="862" spans="3:56" ht="12" x14ac:dyDescent="0.15">
      <c r="C862" s="11"/>
      <c r="D862" s="88"/>
      <c r="E862" s="11"/>
      <c r="F862" s="88"/>
      <c r="G862" s="11"/>
      <c r="H862" s="88"/>
      <c r="I862" s="11"/>
      <c r="J862" s="11"/>
      <c r="K862" s="11"/>
      <c r="L862" s="11"/>
      <c r="AT862" s="12"/>
      <c r="AU862" s="12"/>
      <c r="AV862" s="12"/>
      <c r="AW862" s="12"/>
      <c r="AX862" s="12"/>
      <c r="AZ862" s="12"/>
      <c r="BA862" s="12"/>
      <c r="BB862" s="12"/>
      <c r="BC862" s="12"/>
      <c r="BD862" s="12"/>
    </row>
    <row r="863" spans="3:56" ht="12" x14ac:dyDescent="0.15">
      <c r="C863" s="11"/>
      <c r="D863" s="88"/>
      <c r="E863" s="11"/>
      <c r="F863" s="88"/>
      <c r="G863" s="11"/>
      <c r="H863" s="88"/>
      <c r="I863" s="11"/>
      <c r="J863" s="11"/>
      <c r="K863" s="11"/>
      <c r="L863" s="11"/>
      <c r="AT863" s="12"/>
      <c r="AU863" s="12"/>
      <c r="AV863" s="12"/>
      <c r="AW863" s="12"/>
      <c r="AX863" s="12"/>
      <c r="AZ863" s="12"/>
      <c r="BA863" s="12"/>
      <c r="BB863" s="12"/>
      <c r="BC863" s="12"/>
      <c r="BD863" s="12"/>
    </row>
    <row r="864" spans="3:56" ht="12" x14ac:dyDescent="0.15">
      <c r="C864" s="11"/>
      <c r="D864" s="88"/>
      <c r="E864" s="11"/>
      <c r="F864" s="88"/>
      <c r="G864" s="11"/>
      <c r="H864" s="88"/>
      <c r="I864" s="11"/>
      <c r="J864" s="11"/>
      <c r="K864" s="11"/>
      <c r="L864" s="11"/>
      <c r="AT864" s="12"/>
      <c r="AU864" s="12"/>
      <c r="AV864" s="12"/>
      <c r="AW864" s="12"/>
      <c r="AX864" s="12"/>
      <c r="AZ864" s="12"/>
      <c r="BA864" s="12"/>
      <c r="BB864" s="12"/>
      <c r="BC864" s="12"/>
      <c r="BD864" s="12"/>
    </row>
    <row r="865" spans="3:56" ht="12" x14ac:dyDescent="0.15">
      <c r="C865" s="11"/>
      <c r="D865" s="88"/>
      <c r="E865" s="11"/>
      <c r="F865" s="88"/>
      <c r="G865" s="11"/>
      <c r="H865" s="88"/>
      <c r="I865" s="11"/>
      <c r="J865" s="11"/>
      <c r="K865" s="11"/>
      <c r="L865" s="11"/>
      <c r="AT865" s="12"/>
      <c r="AU865" s="12"/>
      <c r="AV865" s="12"/>
      <c r="AW865" s="12"/>
      <c r="AX865" s="12"/>
      <c r="AZ865" s="12"/>
      <c r="BA865" s="12"/>
      <c r="BB865" s="12"/>
      <c r="BC865" s="12"/>
      <c r="BD865" s="12"/>
    </row>
    <row r="866" spans="3:56" ht="12" x14ac:dyDescent="0.15">
      <c r="C866" s="11"/>
      <c r="D866" s="88"/>
      <c r="E866" s="11"/>
      <c r="F866" s="88"/>
      <c r="G866" s="11"/>
      <c r="H866" s="88"/>
      <c r="I866" s="11"/>
      <c r="J866" s="11"/>
      <c r="K866" s="11"/>
      <c r="L866" s="11"/>
      <c r="AT866" s="12"/>
      <c r="AU866" s="12"/>
      <c r="AV866" s="12"/>
      <c r="AW866" s="12"/>
      <c r="AX866" s="12"/>
      <c r="AZ866" s="12"/>
      <c r="BA866" s="12"/>
      <c r="BB866" s="12"/>
      <c r="BC866" s="12"/>
      <c r="BD866" s="12"/>
    </row>
    <row r="867" spans="3:56" ht="12" x14ac:dyDescent="0.15">
      <c r="C867" s="11"/>
      <c r="D867" s="88"/>
      <c r="E867" s="11"/>
      <c r="F867" s="88"/>
      <c r="G867" s="11"/>
      <c r="H867" s="88"/>
      <c r="I867" s="11"/>
      <c r="J867" s="11"/>
      <c r="K867" s="11"/>
      <c r="L867" s="11"/>
      <c r="AT867" s="12"/>
      <c r="AU867" s="12"/>
      <c r="AV867" s="12"/>
      <c r="AW867" s="12"/>
      <c r="AX867" s="12"/>
      <c r="AZ867" s="12"/>
      <c r="BA867" s="12"/>
      <c r="BB867" s="12"/>
      <c r="BC867" s="12"/>
      <c r="BD867" s="12"/>
    </row>
    <row r="868" spans="3:56" ht="12" x14ac:dyDescent="0.15">
      <c r="C868" s="11"/>
      <c r="D868" s="88"/>
      <c r="E868" s="11"/>
      <c r="F868" s="88"/>
      <c r="G868" s="11"/>
      <c r="H868" s="88"/>
      <c r="I868" s="11"/>
      <c r="J868" s="11"/>
      <c r="K868" s="11"/>
      <c r="L868" s="11"/>
      <c r="AT868" s="12"/>
      <c r="AU868" s="12"/>
      <c r="AV868" s="12"/>
      <c r="AW868" s="12"/>
      <c r="AX868" s="12"/>
      <c r="AZ868" s="12"/>
      <c r="BA868" s="12"/>
      <c r="BB868" s="12"/>
      <c r="BC868" s="12"/>
      <c r="BD868" s="12"/>
    </row>
    <row r="869" spans="3:56" ht="12" x14ac:dyDescent="0.15">
      <c r="C869" s="11"/>
      <c r="D869" s="88"/>
      <c r="E869" s="11"/>
      <c r="F869" s="88"/>
      <c r="G869" s="11"/>
      <c r="H869" s="88"/>
      <c r="I869" s="11"/>
      <c r="J869" s="11"/>
      <c r="K869" s="11"/>
      <c r="L869" s="11"/>
      <c r="AT869" s="12"/>
      <c r="AU869" s="12"/>
      <c r="AV869" s="12"/>
      <c r="AW869" s="12"/>
      <c r="AX869" s="12"/>
      <c r="AZ869" s="12"/>
      <c r="BA869" s="12"/>
      <c r="BB869" s="12"/>
      <c r="BC869" s="12"/>
      <c r="BD869" s="12"/>
    </row>
    <row r="870" spans="3:56" ht="12" x14ac:dyDescent="0.15">
      <c r="C870" s="11"/>
      <c r="D870" s="88"/>
      <c r="E870" s="11"/>
      <c r="F870" s="88"/>
      <c r="G870" s="11"/>
      <c r="H870" s="88"/>
      <c r="I870" s="11"/>
      <c r="J870" s="11"/>
      <c r="K870" s="11"/>
      <c r="L870" s="11"/>
      <c r="AT870" s="12"/>
      <c r="AU870" s="12"/>
      <c r="AV870" s="12"/>
      <c r="AW870" s="12"/>
      <c r="AX870" s="12"/>
      <c r="AZ870" s="12"/>
      <c r="BA870" s="12"/>
      <c r="BB870" s="12"/>
      <c r="BC870" s="12"/>
      <c r="BD870" s="12"/>
    </row>
    <row r="871" spans="3:56" ht="12" x14ac:dyDescent="0.15">
      <c r="C871" s="11"/>
      <c r="D871" s="88"/>
      <c r="E871" s="11"/>
      <c r="F871" s="88"/>
      <c r="G871" s="11"/>
      <c r="H871" s="88"/>
      <c r="I871" s="11"/>
      <c r="J871" s="11"/>
      <c r="K871" s="11"/>
      <c r="L871" s="11"/>
      <c r="AT871" s="12"/>
      <c r="AU871" s="12"/>
      <c r="AV871" s="12"/>
      <c r="AW871" s="12"/>
      <c r="AX871" s="12"/>
      <c r="AZ871" s="12"/>
      <c r="BA871" s="12"/>
      <c r="BB871" s="12"/>
      <c r="BC871" s="12"/>
      <c r="BD871" s="12"/>
    </row>
    <row r="872" spans="3:56" ht="12" x14ac:dyDescent="0.15">
      <c r="C872" s="11"/>
      <c r="D872" s="88"/>
      <c r="E872" s="11"/>
      <c r="F872" s="88"/>
      <c r="G872" s="11"/>
      <c r="H872" s="88"/>
      <c r="I872" s="11"/>
      <c r="J872" s="11"/>
      <c r="K872" s="11"/>
      <c r="L872" s="11"/>
      <c r="AT872" s="12"/>
      <c r="AU872" s="12"/>
      <c r="AV872" s="12"/>
      <c r="AW872" s="12"/>
      <c r="AX872" s="12"/>
      <c r="AZ872" s="12"/>
      <c r="BA872" s="12"/>
      <c r="BB872" s="12"/>
      <c r="BC872" s="12"/>
      <c r="BD872" s="12"/>
    </row>
    <row r="873" spans="3:56" ht="12" x14ac:dyDescent="0.15">
      <c r="C873" s="11"/>
      <c r="D873" s="88"/>
      <c r="E873" s="11"/>
      <c r="F873" s="88"/>
      <c r="G873" s="11"/>
      <c r="H873" s="88"/>
      <c r="I873" s="11"/>
      <c r="J873" s="11"/>
      <c r="K873" s="11"/>
      <c r="L873" s="11"/>
      <c r="AT873" s="12"/>
      <c r="AU873" s="12"/>
      <c r="AV873" s="12"/>
      <c r="AW873" s="12"/>
      <c r="AX873" s="12"/>
      <c r="AZ873" s="12"/>
      <c r="BA873" s="12"/>
      <c r="BB873" s="12"/>
      <c r="BC873" s="12"/>
      <c r="BD873" s="12"/>
    </row>
    <row r="874" spans="3:56" ht="12" x14ac:dyDescent="0.15">
      <c r="C874" s="11"/>
      <c r="D874" s="88"/>
      <c r="E874" s="11"/>
      <c r="F874" s="88"/>
      <c r="G874" s="11"/>
      <c r="H874" s="88"/>
      <c r="I874" s="11"/>
      <c r="J874" s="11"/>
      <c r="K874" s="11"/>
      <c r="L874" s="11"/>
      <c r="AT874" s="12"/>
      <c r="AU874" s="12"/>
      <c r="AV874" s="12"/>
      <c r="AW874" s="12"/>
      <c r="AX874" s="12"/>
      <c r="AZ874" s="12"/>
      <c r="BA874" s="12"/>
      <c r="BB874" s="12"/>
      <c r="BC874" s="12"/>
      <c r="BD874" s="12"/>
    </row>
    <row r="875" spans="3:56" ht="12" x14ac:dyDescent="0.15">
      <c r="C875" s="11"/>
      <c r="D875" s="88"/>
      <c r="E875" s="11"/>
      <c r="F875" s="88"/>
      <c r="G875" s="11"/>
      <c r="H875" s="88"/>
      <c r="I875" s="11"/>
      <c r="J875" s="11"/>
      <c r="K875" s="11"/>
      <c r="L875" s="11"/>
      <c r="AT875" s="12"/>
      <c r="AU875" s="12"/>
      <c r="AV875" s="12"/>
      <c r="AW875" s="12"/>
      <c r="AX875" s="12"/>
      <c r="AZ875" s="12"/>
      <c r="BA875" s="12"/>
      <c r="BB875" s="12"/>
      <c r="BC875" s="12"/>
      <c r="BD875" s="12"/>
    </row>
    <row r="876" spans="3:56" ht="12" x14ac:dyDescent="0.15">
      <c r="C876" s="11"/>
      <c r="D876" s="88"/>
      <c r="E876" s="11"/>
      <c r="F876" s="88"/>
      <c r="G876" s="11"/>
      <c r="H876" s="88"/>
      <c r="I876" s="11"/>
      <c r="J876" s="11"/>
      <c r="K876" s="11"/>
      <c r="L876" s="11"/>
      <c r="AT876" s="12"/>
      <c r="AU876" s="12"/>
      <c r="AV876" s="12"/>
      <c r="AW876" s="12"/>
      <c r="AX876" s="12"/>
      <c r="AZ876" s="12"/>
      <c r="BA876" s="12"/>
      <c r="BB876" s="12"/>
      <c r="BC876" s="12"/>
      <c r="BD876" s="12"/>
    </row>
    <row r="877" spans="3:56" ht="12" x14ac:dyDescent="0.15">
      <c r="C877" s="11"/>
      <c r="D877" s="88"/>
      <c r="E877" s="11"/>
      <c r="F877" s="88"/>
      <c r="G877" s="11"/>
      <c r="H877" s="88"/>
      <c r="I877" s="11"/>
      <c r="J877" s="11"/>
      <c r="K877" s="11"/>
      <c r="L877" s="11"/>
      <c r="AT877" s="12"/>
      <c r="AU877" s="12"/>
      <c r="AV877" s="12"/>
      <c r="AW877" s="12"/>
      <c r="AX877" s="12"/>
      <c r="AZ877" s="12"/>
      <c r="BA877" s="12"/>
      <c r="BB877" s="12"/>
      <c r="BC877" s="12"/>
      <c r="BD877" s="12"/>
    </row>
    <row r="878" spans="3:56" ht="12" x14ac:dyDescent="0.15">
      <c r="C878" s="11"/>
      <c r="D878" s="88"/>
      <c r="E878" s="11"/>
      <c r="F878" s="88"/>
      <c r="G878" s="11"/>
      <c r="H878" s="88"/>
      <c r="I878" s="11"/>
      <c r="J878" s="11"/>
      <c r="K878" s="11"/>
      <c r="L878" s="11"/>
      <c r="AT878" s="12"/>
      <c r="AU878" s="12"/>
      <c r="AV878" s="12"/>
      <c r="AW878" s="12"/>
      <c r="AX878" s="12"/>
      <c r="AZ878" s="12"/>
      <c r="BA878" s="12"/>
      <c r="BB878" s="12"/>
      <c r="BC878" s="12"/>
      <c r="BD878" s="12"/>
    </row>
    <row r="879" spans="3:56" ht="12" x14ac:dyDescent="0.15">
      <c r="C879" s="11"/>
      <c r="D879" s="88"/>
      <c r="E879" s="11"/>
      <c r="F879" s="88"/>
      <c r="G879" s="11"/>
      <c r="H879" s="88"/>
      <c r="I879" s="11"/>
      <c r="J879" s="11"/>
      <c r="K879" s="11"/>
      <c r="L879" s="11"/>
      <c r="AT879" s="12"/>
      <c r="AU879" s="12"/>
      <c r="AV879" s="12"/>
      <c r="AW879" s="12"/>
      <c r="AX879" s="12"/>
      <c r="AZ879" s="12"/>
      <c r="BA879" s="12"/>
      <c r="BB879" s="12"/>
      <c r="BC879" s="12"/>
      <c r="BD879" s="12"/>
    </row>
    <row r="880" spans="3:56" ht="12" x14ac:dyDescent="0.15">
      <c r="C880" s="11"/>
      <c r="D880" s="88"/>
      <c r="E880" s="11"/>
      <c r="F880" s="88"/>
      <c r="G880" s="11"/>
      <c r="H880" s="88"/>
      <c r="I880" s="11"/>
      <c r="J880" s="11"/>
      <c r="K880" s="11"/>
      <c r="L880" s="11"/>
      <c r="AT880" s="12"/>
      <c r="AU880" s="12"/>
      <c r="AV880" s="12"/>
      <c r="AW880" s="12"/>
      <c r="AX880" s="12"/>
      <c r="AZ880" s="12"/>
      <c r="BA880" s="12"/>
      <c r="BB880" s="12"/>
      <c r="BC880" s="12"/>
      <c r="BD880" s="12"/>
    </row>
    <row r="881" spans="3:56" ht="12" x14ac:dyDescent="0.15">
      <c r="C881" s="11"/>
      <c r="D881" s="88"/>
      <c r="E881" s="11"/>
      <c r="F881" s="88"/>
      <c r="G881" s="11"/>
      <c r="H881" s="88"/>
      <c r="I881" s="11"/>
      <c r="J881" s="11"/>
      <c r="K881" s="11"/>
      <c r="L881" s="11"/>
      <c r="AT881" s="12"/>
      <c r="AU881" s="12"/>
      <c r="AV881" s="12"/>
      <c r="AW881" s="12"/>
      <c r="AX881" s="12"/>
      <c r="AZ881" s="12"/>
      <c r="BA881" s="12"/>
      <c r="BB881" s="12"/>
      <c r="BC881" s="12"/>
      <c r="BD881" s="12"/>
    </row>
    <row r="882" spans="3:56" ht="12" x14ac:dyDescent="0.15">
      <c r="C882" s="11"/>
      <c r="D882" s="88"/>
      <c r="E882" s="11"/>
      <c r="F882" s="88"/>
      <c r="G882" s="11"/>
      <c r="H882" s="88"/>
      <c r="I882" s="11"/>
      <c r="J882" s="11"/>
      <c r="K882" s="11"/>
      <c r="L882" s="11"/>
      <c r="AT882" s="12"/>
      <c r="AU882" s="12"/>
      <c r="AV882" s="12"/>
      <c r="AW882" s="12"/>
      <c r="AX882" s="12"/>
      <c r="AZ882" s="12"/>
      <c r="BA882" s="12"/>
      <c r="BB882" s="12"/>
      <c r="BC882" s="12"/>
      <c r="BD882" s="12"/>
    </row>
    <row r="883" spans="3:56" ht="12" x14ac:dyDescent="0.15">
      <c r="C883" s="11"/>
      <c r="D883" s="88"/>
      <c r="E883" s="11"/>
      <c r="F883" s="88"/>
      <c r="G883" s="11"/>
      <c r="H883" s="88"/>
      <c r="I883" s="11"/>
      <c r="J883" s="11"/>
      <c r="K883" s="11"/>
      <c r="L883" s="11"/>
      <c r="AT883" s="12"/>
      <c r="AU883" s="12"/>
      <c r="AV883" s="12"/>
      <c r="AW883" s="12"/>
      <c r="AX883" s="12"/>
      <c r="AZ883" s="12"/>
      <c r="BA883" s="12"/>
      <c r="BB883" s="12"/>
      <c r="BC883" s="12"/>
      <c r="BD883" s="12"/>
    </row>
    <row r="884" spans="3:56" ht="12" x14ac:dyDescent="0.15">
      <c r="C884" s="11"/>
      <c r="D884" s="88"/>
      <c r="E884" s="11"/>
      <c r="F884" s="88"/>
      <c r="G884" s="11"/>
      <c r="H884" s="88"/>
      <c r="I884" s="11"/>
      <c r="J884" s="11"/>
      <c r="K884" s="11"/>
      <c r="L884" s="11"/>
      <c r="AT884" s="12"/>
      <c r="AU884" s="12"/>
      <c r="AV884" s="12"/>
      <c r="AW884" s="12"/>
      <c r="AX884" s="12"/>
      <c r="AZ884" s="12"/>
      <c r="BA884" s="12"/>
      <c r="BB884" s="12"/>
      <c r="BC884" s="12"/>
      <c r="BD884" s="12"/>
    </row>
    <row r="885" spans="3:56" ht="12" x14ac:dyDescent="0.15">
      <c r="C885" s="11"/>
      <c r="D885" s="88"/>
      <c r="E885" s="11"/>
      <c r="F885" s="88"/>
      <c r="G885" s="11"/>
      <c r="H885" s="88"/>
      <c r="I885" s="11"/>
      <c r="J885" s="11"/>
      <c r="K885" s="11"/>
      <c r="L885" s="11"/>
      <c r="AT885" s="12"/>
      <c r="AU885" s="12"/>
      <c r="AV885" s="12"/>
      <c r="AW885" s="12"/>
      <c r="AX885" s="12"/>
      <c r="AZ885" s="12"/>
      <c r="BA885" s="12"/>
      <c r="BB885" s="12"/>
      <c r="BC885" s="12"/>
      <c r="BD885" s="12"/>
    </row>
    <row r="886" spans="3:56" ht="12" x14ac:dyDescent="0.15">
      <c r="C886" s="11"/>
      <c r="D886" s="88"/>
      <c r="E886" s="11"/>
      <c r="F886" s="88"/>
      <c r="G886" s="11"/>
      <c r="H886" s="88"/>
      <c r="I886" s="11"/>
      <c r="J886" s="11"/>
      <c r="K886" s="11"/>
      <c r="L886" s="11"/>
      <c r="AT886" s="12"/>
      <c r="AU886" s="12"/>
      <c r="AV886" s="12"/>
      <c r="AW886" s="12"/>
      <c r="AX886" s="12"/>
      <c r="AZ886" s="12"/>
      <c r="BA886" s="12"/>
      <c r="BB886" s="12"/>
      <c r="BC886" s="12"/>
      <c r="BD886" s="12"/>
    </row>
    <row r="887" spans="3:56" ht="12" x14ac:dyDescent="0.15">
      <c r="C887" s="11"/>
      <c r="D887" s="88"/>
      <c r="E887" s="11"/>
      <c r="F887" s="88"/>
      <c r="G887" s="11"/>
      <c r="H887" s="88"/>
      <c r="I887" s="11"/>
      <c r="J887" s="11"/>
      <c r="K887" s="11"/>
      <c r="L887" s="11"/>
      <c r="AT887" s="12"/>
      <c r="AU887" s="12"/>
      <c r="AV887" s="12"/>
      <c r="AW887" s="12"/>
      <c r="AX887" s="12"/>
      <c r="AZ887" s="12"/>
      <c r="BA887" s="12"/>
      <c r="BB887" s="12"/>
      <c r="BC887" s="12"/>
      <c r="BD887" s="12"/>
    </row>
    <row r="888" spans="3:56" ht="12" x14ac:dyDescent="0.15">
      <c r="C888" s="11"/>
      <c r="D888" s="88"/>
      <c r="E888" s="11"/>
      <c r="F888" s="88"/>
      <c r="G888" s="11"/>
      <c r="H888" s="88"/>
      <c r="I888" s="11"/>
      <c r="J888" s="11"/>
      <c r="K888" s="11"/>
      <c r="L888" s="11"/>
      <c r="AT888" s="12"/>
      <c r="AU888" s="12"/>
      <c r="AV888" s="12"/>
      <c r="AW888" s="12"/>
      <c r="AX888" s="12"/>
      <c r="AZ888" s="12"/>
      <c r="BA888" s="12"/>
      <c r="BB888" s="12"/>
      <c r="BC888" s="12"/>
      <c r="BD888" s="12"/>
    </row>
    <row r="889" spans="3:56" ht="12" x14ac:dyDescent="0.15">
      <c r="C889" s="11"/>
      <c r="D889" s="88"/>
      <c r="E889" s="11"/>
      <c r="F889" s="88"/>
      <c r="G889" s="11"/>
      <c r="H889" s="88"/>
      <c r="I889" s="11"/>
      <c r="J889" s="11"/>
      <c r="K889" s="11"/>
      <c r="L889" s="11"/>
      <c r="AT889" s="12"/>
      <c r="AU889" s="12"/>
      <c r="AV889" s="12"/>
      <c r="AW889" s="12"/>
      <c r="AX889" s="12"/>
      <c r="AZ889" s="12"/>
      <c r="BA889" s="12"/>
      <c r="BB889" s="12"/>
      <c r="BC889" s="12"/>
      <c r="BD889" s="12"/>
    </row>
    <row r="890" spans="3:56" ht="12" x14ac:dyDescent="0.15">
      <c r="C890" s="11"/>
      <c r="D890" s="88"/>
      <c r="E890" s="11"/>
      <c r="F890" s="88"/>
      <c r="G890" s="11"/>
      <c r="H890" s="88"/>
      <c r="I890" s="11"/>
      <c r="J890" s="11"/>
      <c r="K890" s="11"/>
      <c r="L890" s="11"/>
      <c r="AT890" s="12"/>
      <c r="AU890" s="12"/>
      <c r="AV890" s="12"/>
      <c r="AW890" s="12"/>
      <c r="AX890" s="12"/>
      <c r="AZ890" s="12"/>
      <c r="BA890" s="12"/>
      <c r="BB890" s="12"/>
      <c r="BC890" s="12"/>
      <c r="BD890" s="12"/>
    </row>
    <row r="891" spans="3:56" ht="12" x14ac:dyDescent="0.15">
      <c r="C891" s="11"/>
      <c r="D891" s="88"/>
      <c r="E891" s="11"/>
      <c r="F891" s="88"/>
      <c r="G891" s="11"/>
      <c r="H891" s="88"/>
      <c r="I891" s="11"/>
      <c r="J891" s="11"/>
      <c r="K891" s="11"/>
      <c r="L891" s="11"/>
      <c r="AT891" s="12"/>
      <c r="AU891" s="12"/>
      <c r="AV891" s="12"/>
      <c r="AW891" s="12"/>
      <c r="AX891" s="12"/>
      <c r="AZ891" s="12"/>
      <c r="BA891" s="12"/>
      <c r="BB891" s="12"/>
      <c r="BC891" s="12"/>
      <c r="BD891" s="12"/>
    </row>
    <row r="892" spans="3:56" ht="12" x14ac:dyDescent="0.15">
      <c r="C892" s="11"/>
      <c r="D892" s="88"/>
      <c r="E892" s="11"/>
      <c r="F892" s="88"/>
      <c r="G892" s="11"/>
      <c r="H892" s="88"/>
      <c r="I892" s="11"/>
      <c r="J892" s="11"/>
      <c r="K892" s="11"/>
      <c r="L892" s="11"/>
      <c r="AT892" s="12"/>
      <c r="AU892" s="12"/>
      <c r="AV892" s="12"/>
      <c r="AW892" s="12"/>
      <c r="AX892" s="12"/>
      <c r="AZ892" s="12"/>
      <c r="BA892" s="12"/>
      <c r="BB892" s="12"/>
      <c r="BC892" s="12"/>
      <c r="BD892" s="12"/>
    </row>
    <row r="893" spans="3:56" ht="12" x14ac:dyDescent="0.15">
      <c r="C893" s="11"/>
      <c r="D893" s="88"/>
      <c r="E893" s="11"/>
      <c r="F893" s="88"/>
      <c r="G893" s="11"/>
      <c r="H893" s="88"/>
      <c r="I893" s="11"/>
      <c r="J893" s="11"/>
      <c r="K893" s="11"/>
      <c r="L893" s="11"/>
      <c r="AT893" s="12"/>
      <c r="AU893" s="12"/>
      <c r="AV893" s="12"/>
      <c r="AW893" s="12"/>
      <c r="AX893" s="12"/>
      <c r="AZ893" s="12"/>
      <c r="BA893" s="12"/>
      <c r="BB893" s="12"/>
      <c r="BC893" s="12"/>
      <c r="BD893" s="12"/>
    </row>
    <row r="894" spans="3:56" ht="12" x14ac:dyDescent="0.15">
      <c r="C894" s="11"/>
      <c r="D894" s="88"/>
      <c r="E894" s="11"/>
      <c r="F894" s="88"/>
      <c r="G894" s="11"/>
      <c r="H894" s="88"/>
      <c r="I894" s="11"/>
      <c r="J894" s="11"/>
      <c r="K894" s="11"/>
      <c r="L894" s="11"/>
      <c r="AT894" s="12"/>
      <c r="AU894" s="12"/>
      <c r="AV894" s="12"/>
      <c r="AW894" s="12"/>
      <c r="AX894" s="12"/>
      <c r="AZ894" s="12"/>
      <c r="BA894" s="12"/>
      <c r="BB894" s="12"/>
      <c r="BC894" s="12"/>
      <c r="BD894" s="12"/>
    </row>
    <row r="895" spans="3:56" ht="12" x14ac:dyDescent="0.15">
      <c r="C895" s="11"/>
      <c r="D895" s="88"/>
      <c r="E895" s="11"/>
      <c r="F895" s="88"/>
      <c r="G895" s="11"/>
      <c r="H895" s="88"/>
      <c r="I895" s="11"/>
      <c r="J895" s="11"/>
      <c r="K895" s="11"/>
      <c r="L895" s="11"/>
      <c r="AT895" s="12"/>
      <c r="AU895" s="12"/>
      <c r="AV895" s="12"/>
      <c r="AW895" s="12"/>
      <c r="AX895" s="12"/>
      <c r="AZ895" s="12"/>
      <c r="BA895" s="12"/>
      <c r="BB895" s="12"/>
      <c r="BC895" s="12"/>
      <c r="BD895" s="12"/>
    </row>
    <row r="896" spans="3:56" ht="12" x14ac:dyDescent="0.15">
      <c r="C896" s="11"/>
      <c r="D896" s="88"/>
      <c r="E896" s="11"/>
      <c r="F896" s="88"/>
      <c r="G896" s="11"/>
      <c r="H896" s="88"/>
      <c r="I896" s="11"/>
      <c r="J896" s="11"/>
      <c r="K896" s="11"/>
      <c r="L896" s="11"/>
      <c r="AT896" s="12"/>
      <c r="AU896" s="12"/>
      <c r="AV896" s="12"/>
      <c r="AW896" s="12"/>
      <c r="AX896" s="12"/>
      <c r="AZ896" s="12"/>
      <c r="BA896" s="12"/>
      <c r="BB896" s="12"/>
      <c r="BC896" s="12"/>
      <c r="BD896" s="12"/>
    </row>
    <row r="897" spans="3:56" ht="12" x14ac:dyDescent="0.15">
      <c r="C897" s="11"/>
      <c r="D897" s="88"/>
      <c r="E897" s="11"/>
      <c r="F897" s="88"/>
      <c r="G897" s="11"/>
      <c r="H897" s="88"/>
      <c r="I897" s="11"/>
      <c r="J897" s="11"/>
      <c r="K897" s="11"/>
      <c r="L897" s="11"/>
      <c r="AT897" s="12"/>
      <c r="AU897" s="12"/>
      <c r="AV897" s="12"/>
      <c r="AW897" s="12"/>
      <c r="AX897" s="12"/>
      <c r="AZ897" s="12"/>
      <c r="BA897" s="12"/>
      <c r="BB897" s="12"/>
      <c r="BC897" s="12"/>
      <c r="BD897" s="12"/>
    </row>
    <row r="898" spans="3:56" ht="12" x14ac:dyDescent="0.15">
      <c r="C898" s="11"/>
      <c r="D898" s="88"/>
      <c r="E898" s="11"/>
      <c r="F898" s="88"/>
      <c r="G898" s="11"/>
      <c r="H898" s="88"/>
      <c r="I898" s="11"/>
      <c r="J898" s="11"/>
      <c r="K898" s="11"/>
      <c r="L898" s="11"/>
      <c r="AT898" s="12"/>
      <c r="AU898" s="12"/>
      <c r="AV898" s="12"/>
      <c r="AW898" s="12"/>
      <c r="AX898" s="12"/>
      <c r="AZ898" s="12"/>
      <c r="BA898" s="12"/>
      <c r="BB898" s="12"/>
      <c r="BC898" s="12"/>
      <c r="BD898" s="12"/>
    </row>
    <row r="899" spans="3:56" ht="12" x14ac:dyDescent="0.15">
      <c r="C899" s="11"/>
      <c r="D899" s="88"/>
      <c r="E899" s="11"/>
      <c r="F899" s="88"/>
      <c r="G899" s="11"/>
      <c r="H899" s="88"/>
      <c r="I899" s="11"/>
      <c r="J899" s="11"/>
      <c r="K899" s="11"/>
      <c r="L899" s="11"/>
      <c r="AT899" s="12"/>
      <c r="AU899" s="12"/>
      <c r="AV899" s="12"/>
      <c r="AW899" s="12"/>
      <c r="AX899" s="12"/>
      <c r="AZ899" s="12"/>
      <c r="BA899" s="12"/>
      <c r="BB899" s="12"/>
      <c r="BC899" s="12"/>
      <c r="BD899" s="12"/>
    </row>
    <row r="900" spans="3:56" ht="12" x14ac:dyDescent="0.15">
      <c r="C900" s="11"/>
      <c r="D900" s="88"/>
      <c r="E900" s="11"/>
      <c r="F900" s="88"/>
      <c r="G900" s="11"/>
      <c r="H900" s="88"/>
      <c r="I900" s="11"/>
      <c r="J900" s="11"/>
      <c r="K900" s="11"/>
      <c r="L900" s="11"/>
      <c r="AT900" s="12"/>
      <c r="AU900" s="12"/>
      <c r="AV900" s="12"/>
      <c r="AW900" s="12"/>
      <c r="AX900" s="12"/>
      <c r="AZ900" s="12"/>
      <c r="BA900" s="12"/>
      <c r="BB900" s="12"/>
      <c r="BC900" s="12"/>
      <c r="BD900" s="12"/>
    </row>
    <row r="901" spans="3:56" ht="12" x14ac:dyDescent="0.15">
      <c r="C901" s="11"/>
      <c r="D901" s="88"/>
      <c r="E901" s="11"/>
      <c r="F901" s="88"/>
      <c r="G901" s="11"/>
      <c r="H901" s="88"/>
      <c r="I901" s="11"/>
      <c r="J901" s="11"/>
      <c r="K901" s="11"/>
      <c r="L901" s="11"/>
      <c r="AT901" s="12"/>
      <c r="AU901" s="12"/>
      <c r="AV901" s="12"/>
      <c r="AW901" s="12"/>
      <c r="AX901" s="12"/>
      <c r="AZ901" s="12"/>
      <c r="BA901" s="12"/>
      <c r="BB901" s="12"/>
      <c r="BC901" s="12"/>
      <c r="BD901" s="12"/>
    </row>
    <row r="902" spans="3:56" ht="12" x14ac:dyDescent="0.15">
      <c r="C902" s="11"/>
      <c r="D902" s="88"/>
      <c r="E902" s="11"/>
      <c r="F902" s="88"/>
      <c r="G902" s="11"/>
      <c r="H902" s="88"/>
      <c r="I902" s="11"/>
      <c r="J902" s="11"/>
      <c r="K902" s="11"/>
      <c r="L902" s="11"/>
      <c r="AT902" s="12"/>
      <c r="AU902" s="12"/>
      <c r="AV902" s="12"/>
      <c r="AW902" s="12"/>
      <c r="AX902" s="12"/>
      <c r="AZ902" s="12"/>
      <c r="BA902" s="12"/>
      <c r="BB902" s="12"/>
      <c r="BC902" s="12"/>
      <c r="BD902" s="12"/>
    </row>
    <row r="903" spans="3:56" ht="12" x14ac:dyDescent="0.15">
      <c r="C903" s="11"/>
      <c r="D903" s="88"/>
      <c r="E903" s="11"/>
      <c r="F903" s="88"/>
      <c r="G903" s="11"/>
      <c r="H903" s="88"/>
      <c r="I903" s="11"/>
      <c r="J903" s="11"/>
      <c r="K903" s="11"/>
      <c r="L903" s="11"/>
      <c r="AT903" s="12"/>
      <c r="AU903" s="12"/>
      <c r="AV903" s="12"/>
      <c r="AW903" s="12"/>
      <c r="AX903" s="12"/>
      <c r="AZ903" s="12"/>
      <c r="BA903" s="12"/>
      <c r="BB903" s="12"/>
      <c r="BC903" s="12"/>
      <c r="BD903" s="12"/>
    </row>
    <row r="904" spans="3:56" ht="12" x14ac:dyDescent="0.15">
      <c r="C904" s="11"/>
      <c r="D904" s="88"/>
      <c r="E904" s="11"/>
      <c r="F904" s="88"/>
      <c r="G904" s="11"/>
      <c r="H904" s="88"/>
      <c r="I904" s="11"/>
      <c r="J904" s="11"/>
      <c r="K904" s="11"/>
      <c r="L904" s="11"/>
      <c r="AT904" s="12"/>
      <c r="AU904" s="12"/>
      <c r="AV904" s="12"/>
      <c r="AW904" s="12"/>
      <c r="AX904" s="12"/>
      <c r="AZ904" s="12"/>
      <c r="BA904" s="12"/>
      <c r="BB904" s="12"/>
      <c r="BC904" s="12"/>
      <c r="BD904" s="12"/>
    </row>
    <row r="905" spans="3:56" ht="12" x14ac:dyDescent="0.15">
      <c r="C905" s="11"/>
      <c r="D905" s="88"/>
      <c r="E905" s="11"/>
      <c r="F905" s="88"/>
      <c r="G905" s="11"/>
      <c r="H905" s="88"/>
      <c r="I905" s="11"/>
      <c r="J905" s="11"/>
      <c r="K905" s="11"/>
      <c r="L905" s="11"/>
      <c r="AT905" s="12"/>
      <c r="AU905" s="12"/>
      <c r="AV905" s="12"/>
      <c r="AW905" s="12"/>
      <c r="AX905" s="12"/>
      <c r="AZ905" s="12"/>
      <c r="BA905" s="12"/>
      <c r="BB905" s="12"/>
      <c r="BC905" s="12"/>
      <c r="BD905" s="12"/>
    </row>
    <row r="906" spans="3:56" ht="12" x14ac:dyDescent="0.15">
      <c r="C906" s="11"/>
      <c r="D906" s="88"/>
      <c r="E906" s="11"/>
      <c r="F906" s="88"/>
      <c r="G906" s="11"/>
      <c r="H906" s="88"/>
      <c r="I906" s="11"/>
      <c r="J906" s="11"/>
      <c r="K906" s="11"/>
      <c r="L906" s="11"/>
      <c r="AT906" s="12"/>
      <c r="AU906" s="12"/>
      <c r="AV906" s="12"/>
      <c r="AW906" s="12"/>
      <c r="AX906" s="12"/>
      <c r="AZ906" s="12"/>
      <c r="BA906" s="12"/>
      <c r="BB906" s="12"/>
      <c r="BC906" s="12"/>
      <c r="BD906" s="12"/>
    </row>
    <row r="907" spans="3:56" ht="12" x14ac:dyDescent="0.15">
      <c r="C907" s="11"/>
      <c r="D907" s="88"/>
      <c r="E907" s="11"/>
      <c r="F907" s="88"/>
      <c r="G907" s="11"/>
      <c r="H907" s="88"/>
      <c r="I907" s="11"/>
      <c r="J907" s="11"/>
      <c r="K907" s="11"/>
      <c r="L907" s="11"/>
      <c r="AT907" s="12"/>
      <c r="AU907" s="12"/>
      <c r="AV907" s="12"/>
      <c r="AW907" s="12"/>
      <c r="AX907" s="12"/>
      <c r="AZ907" s="12"/>
      <c r="BA907" s="12"/>
      <c r="BB907" s="12"/>
      <c r="BC907" s="12"/>
      <c r="BD907" s="12"/>
    </row>
    <row r="908" spans="3:56" ht="12" x14ac:dyDescent="0.15">
      <c r="C908" s="11"/>
      <c r="D908" s="88"/>
      <c r="E908" s="11"/>
      <c r="F908" s="88"/>
      <c r="G908" s="11"/>
      <c r="H908" s="88"/>
      <c r="I908" s="11"/>
      <c r="J908" s="11"/>
      <c r="K908" s="11"/>
      <c r="L908" s="11"/>
      <c r="AT908" s="12"/>
      <c r="AU908" s="12"/>
      <c r="AV908" s="12"/>
      <c r="AW908" s="12"/>
      <c r="AX908" s="12"/>
      <c r="AZ908" s="12"/>
      <c r="BA908" s="12"/>
      <c r="BB908" s="12"/>
      <c r="BC908" s="12"/>
      <c r="BD908" s="12"/>
    </row>
    <row r="909" spans="3:56" ht="12" x14ac:dyDescent="0.15">
      <c r="C909" s="11"/>
      <c r="D909" s="88"/>
      <c r="E909" s="11"/>
      <c r="F909" s="88"/>
      <c r="G909" s="11"/>
      <c r="H909" s="88"/>
      <c r="I909" s="11"/>
      <c r="J909" s="11"/>
      <c r="K909" s="11"/>
      <c r="L909" s="11"/>
      <c r="AT909" s="12"/>
      <c r="AU909" s="12"/>
      <c r="AV909" s="12"/>
      <c r="AW909" s="12"/>
      <c r="AX909" s="12"/>
      <c r="AZ909" s="12"/>
      <c r="BA909" s="12"/>
      <c r="BB909" s="12"/>
      <c r="BC909" s="12"/>
      <c r="BD909" s="12"/>
    </row>
    <row r="910" spans="3:56" ht="12" x14ac:dyDescent="0.15">
      <c r="C910" s="11"/>
      <c r="D910" s="88"/>
      <c r="E910" s="11"/>
      <c r="F910" s="88"/>
      <c r="G910" s="11"/>
      <c r="H910" s="88"/>
      <c r="I910" s="11"/>
      <c r="J910" s="11"/>
      <c r="K910" s="11"/>
      <c r="L910" s="11"/>
      <c r="AT910" s="12"/>
      <c r="AU910" s="12"/>
      <c r="AV910" s="12"/>
      <c r="AW910" s="12"/>
      <c r="AX910" s="12"/>
      <c r="AZ910" s="12"/>
      <c r="BA910" s="12"/>
      <c r="BB910" s="12"/>
      <c r="BC910" s="12"/>
      <c r="BD910" s="12"/>
    </row>
    <row r="911" spans="3:56" ht="12" x14ac:dyDescent="0.15">
      <c r="C911" s="11"/>
      <c r="D911" s="88"/>
      <c r="E911" s="11"/>
      <c r="F911" s="88"/>
      <c r="G911" s="11"/>
      <c r="H911" s="88"/>
      <c r="I911" s="11"/>
      <c r="J911" s="11"/>
      <c r="K911" s="11"/>
      <c r="L911" s="11"/>
      <c r="AT911" s="12"/>
      <c r="AU911" s="12"/>
      <c r="AV911" s="12"/>
      <c r="AW911" s="12"/>
      <c r="AX911" s="12"/>
      <c r="AZ911" s="12"/>
      <c r="BA911" s="12"/>
      <c r="BB911" s="12"/>
      <c r="BC911" s="12"/>
      <c r="BD911" s="12"/>
    </row>
    <row r="912" spans="3:56" ht="12" x14ac:dyDescent="0.15">
      <c r="C912" s="11"/>
      <c r="D912" s="88"/>
      <c r="E912" s="11"/>
      <c r="F912" s="88"/>
      <c r="G912" s="11"/>
      <c r="H912" s="88"/>
      <c r="I912" s="11"/>
      <c r="J912" s="11"/>
      <c r="K912" s="11"/>
      <c r="L912" s="11"/>
      <c r="AT912" s="12"/>
      <c r="AU912" s="12"/>
      <c r="AV912" s="12"/>
      <c r="AW912" s="12"/>
      <c r="AX912" s="12"/>
      <c r="AZ912" s="12"/>
      <c r="BA912" s="12"/>
      <c r="BB912" s="12"/>
      <c r="BC912" s="12"/>
      <c r="BD912" s="12"/>
    </row>
    <row r="913" spans="3:56" ht="12" x14ac:dyDescent="0.15">
      <c r="C913" s="11"/>
      <c r="D913" s="88"/>
      <c r="E913" s="11"/>
      <c r="F913" s="88"/>
      <c r="G913" s="11"/>
      <c r="H913" s="88"/>
      <c r="I913" s="11"/>
      <c r="J913" s="11"/>
      <c r="K913" s="11"/>
      <c r="L913" s="11"/>
      <c r="AT913" s="12"/>
      <c r="AU913" s="12"/>
      <c r="AV913" s="12"/>
      <c r="AW913" s="12"/>
      <c r="AX913" s="12"/>
      <c r="AZ913" s="12"/>
      <c r="BA913" s="12"/>
      <c r="BB913" s="12"/>
      <c r="BC913" s="12"/>
      <c r="BD913" s="12"/>
    </row>
    <row r="914" spans="3:56" ht="12" x14ac:dyDescent="0.15">
      <c r="C914" s="11"/>
      <c r="D914" s="88"/>
      <c r="E914" s="11"/>
      <c r="F914" s="88"/>
      <c r="G914" s="11"/>
      <c r="H914" s="88"/>
      <c r="I914" s="11"/>
      <c r="J914" s="11"/>
      <c r="K914" s="11"/>
      <c r="L914" s="11"/>
      <c r="AT914" s="12"/>
      <c r="AU914" s="12"/>
      <c r="AV914" s="12"/>
      <c r="AW914" s="12"/>
      <c r="AX914" s="12"/>
      <c r="AZ914" s="12"/>
      <c r="BA914" s="12"/>
      <c r="BB914" s="12"/>
      <c r="BC914" s="12"/>
      <c r="BD914" s="12"/>
    </row>
    <row r="915" spans="3:56" ht="12" x14ac:dyDescent="0.15">
      <c r="C915" s="11"/>
      <c r="D915" s="88"/>
      <c r="E915" s="11"/>
      <c r="F915" s="88"/>
      <c r="G915" s="11"/>
      <c r="H915" s="88"/>
      <c r="I915" s="11"/>
      <c r="J915" s="11"/>
      <c r="K915" s="11"/>
      <c r="L915" s="11"/>
      <c r="AT915" s="12"/>
      <c r="AU915" s="12"/>
      <c r="AV915" s="12"/>
      <c r="AW915" s="12"/>
      <c r="AX915" s="12"/>
      <c r="AZ915" s="12"/>
      <c r="BA915" s="12"/>
      <c r="BB915" s="12"/>
      <c r="BC915" s="12"/>
      <c r="BD915" s="12"/>
    </row>
    <row r="916" spans="3:56" ht="12" x14ac:dyDescent="0.15">
      <c r="C916" s="11"/>
      <c r="D916" s="88"/>
      <c r="E916" s="11"/>
      <c r="F916" s="88"/>
      <c r="G916" s="11"/>
      <c r="H916" s="88"/>
      <c r="I916" s="11"/>
      <c r="J916" s="11"/>
      <c r="K916" s="11"/>
      <c r="L916" s="11"/>
      <c r="AT916" s="12"/>
      <c r="AU916" s="12"/>
      <c r="AV916" s="12"/>
      <c r="AW916" s="12"/>
      <c r="AX916" s="12"/>
      <c r="AZ916" s="12"/>
      <c r="BA916" s="12"/>
      <c r="BB916" s="12"/>
      <c r="BC916" s="12"/>
      <c r="BD916" s="12"/>
    </row>
    <row r="917" spans="3:56" ht="12" x14ac:dyDescent="0.15">
      <c r="C917" s="11"/>
      <c r="D917" s="88"/>
      <c r="E917" s="11"/>
      <c r="F917" s="88"/>
      <c r="G917" s="11"/>
      <c r="H917" s="88"/>
      <c r="I917" s="11"/>
      <c r="J917" s="11"/>
      <c r="K917" s="11"/>
      <c r="L917" s="11"/>
      <c r="AT917" s="12"/>
      <c r="AU917" s="12"/>
      <c r="AV917" s="12"/>
      <c r="AW917" s="12"/>
      <c r="AX917" s="12"/>
      <c r="AZ917" s="12"/>
      <c r="BA917" s="12"/>
      <c r="BB917" s="12"/>
      <c r="BC917" s="12"/>
      <c r="BD917" s="12"/>
    </row>
    <row r="918" spans="3:56" ht="12" x14ac:dyDescent="0.15">
      <c r="C918" s="11"/>
      <c r="D918" s="88"/>
      <c r="E918" s="11"/>
      <c r="F918" s="88"/>
      <c r="G918" s="11"/>
      <c r="H918" s="88"/>
      <c r="I918" s="11"/>
      <c r="J918" s="11"/>
      <c r="K918" s="11"/>
      <c r="L918" s="11"/>
      <c r="AT918" s="12"/>
      <c r="AU918" s="12"/>
      <c r="AV918" s="12"/>
      <c r="AW918" s="12"/>
      <c r="AX918" s="12"/>
      <c r="AZ918" s="12"/>
      <c r="BA918" s="12"/>
      <c r="BB918" s="12"/>
      <c r="BC918" s="12"/>
      <c r="BD918" s="12"/>
    </row>
    <row r="919" spans="3:56" ht="12" x14ac:dyDescent="0.15">
      <c r="C919" s="11"/>
      <c r="D919" s="88"/>
      <c r="E919" s="11"/>
      <c r="F919" s="88"/>
      <c r="G919" s="11"/>
      <c r="H919" s="88"/>
      <c r="I919" s="11"/>
      <c r="J919" s="11"/>
      <c r="K919" s="11"/>
      <c r="L919" s="11"/>
      <c r="AT919" s="12"/>
      <c r="AU919" s="12"/>
      <c r="AV919" s="12"/>
      <c r="AW919" s="12"/>
      <c r="AX919" s="12"/>
      <c r="AZ919" s="12"/>
      <c r="BA919" s="12"/>
      <c r="BB919" s="12"/>
      <c r="BC919" s="12"/>
      <c r="BD919" s="12"/>
    </row>
    <row r="920" spans="3:56" ht="12" x14ac:dyDescent="0.15">
      <c r="C920" s="11"/>
      <c r="D920" s="88"/>
      <c r="E920" s="11"/>
      <c r="F920" s="88"/>
      <c r="G920" s="11"/>
      <c r="H920" s="88"/>
      <c r="I920" s="11"/>
      <c r="J920" s="11"/>
      <c r="K920" s="11"/>
      <c r="L920" s="11"/>
      <c r="AT920" s="12"/>
      <c r="AU920" s="12"/>
      <c r="AV920" s="12"/>
      <c r="AW920" s="12"/>
      <c r="AX920" s="12"/>
      <c r="AZ920" s="12"/>
      <c r="BA920" s="12"/>
      <c r="BB920" s="12"/>
      <c r="BC920" s="12"/>
      <c r="BD920" s="12"/>
    </row>
    <row r="921" spans="3:56" ht="12" x14ac:dyDescent="0.15">
      <c r="C921" s="11"/>
      <c r="D921" s="88"/>
      <c r="E921" s="11"/>
      <c r="F921" s="88"/>
      <c r="G921" s="11"/>
      <c r="H921" s="88"/>
      <c r="I921" s="11"/>
      <c r="J921" s="11"/>
      <c r="K921" s="11"/>
      <c r="L921" s="11"/>
      <c r="AT921" s="12"/>
      <c r="AU921" s="12"/>
      <c r="AV921" s="12"/>
      <c r="AW921" s="12"/>
      <c r="AX921" s="12"/>
      <c r="AZ921" s="12"/>
      <c r="BA921" s="12"/>
      <c r="BB921" s="12"/>
      <c r="BC921" s="12"/>
      <c r="BD921" s="12"/>
    </row>
    <row r="922" spans="3:56" ht="12" x14ac:dyDescent="0.15">
      <c r="C922" s="11"/>
      <c r="D922" s="88"/>
      <c r="E922" s="11"/>
      <c r="F922" s="88"/>
      <c r="G922" s="11"/>
      <c r="H922" s="88"/>
      <c r="I922" s="11"/>
      <c r="J922" s="11"/>
      <c r="K922" s="11"/>
      <c r="L922" s="11"/>
      <c r="AT922" s="12"/>
      <c r="AU922" s="12"/>
      <c r="AV922" s="12"/>
      <c r="AW922" s="12"/>
      <c r="AX922" s="12"/>
      <c r="AZ922" s="12"/>
      <c r="BA922" s="12"/>
      <c r="BB922" s="12"/>
      <c r="BC922" s="12"/>
      <c r="BD922" s="12"/>
    </row>
    <row r="923" spans="3:56" ht="12" x14ac:dyDescent="0.15">
      <c r="C923" s="11"/>
      <c r="D923" s="88"/>
      <c r="E923" s="11"/>
      <c r="F923" s="88"/>
      <c r="G923" s="11"/>
      <c r="H923" s="88"/>
      <c r="I923" s="11"/>
      <c r="J923" s="11"/>
      <c r="K923" s="11"/>
      <c r="L923" s="11"/>
      <c r="AT923" s="12"/>
      <c r="AU923" s="12"/>
      <c r="AV923" s="12"/>
      <c r="AW923" s="12"/>
      <c r="AX923" s="12"/>
      <c r="AZ923" s="12"/>
      <c r="BA923" s="12"/>
      <c r="BB923" s="12"/>
      <c r="BC923" s="12"/>
      <c r="BD923" s="12"/>
    </row>
    <row r="924" spans="3:56" ht="12" x14ac:dyDescent="0.15">
      <c r="C924" s="11"/>
      <c r="D924" s="88"/>
      <c r="E924" s="11"/>
      <c r="F924" s="88"/>
      <c r="G924" s="11"/>
      <c r="H924" s="88"/>
      <c r="I924" s="11"/>
      <c r="J924" s="11"/>
      <c r="K924" s="11"/>
      <c r="L924" s="11"/>
      <c r="AT924" s="12"/>
      <c r="AU924" s="12"/>
      <c r="AV924" s="12"/>
      <c r="AW924" s="12"/>
      <c r="AX924" s="12"/>
      <c r="AZ924" s="12"/>
      <c r="BA924" s="12"/>
      <c r="BB924" s="12"/>
      <c r="BC924" s="12"/>
      <c r="BD924" s="12"/>
    </row>
    <row r="925" spans="3:56" ht="12" x14ac:dyDescent="0.15">
      <c r="C925" s="11"/>
      <c r="D925" s="88"/>
      <c r="E925" s="11"/>
      <c r="F925" s="88"/>
      <c r="G925" s="11"/>
      <c r="H925" s="88"/>
      <c r="I925" s="11"/>
      <c r="J925" s="11"/>
      <c r="K925" s="11"/>
      <c r="L925" s="11"/>
      <c r="AT925" s="12"/>
      <c r="AU925" s="12"/>
      <c r="AV925" s="12"/>
      <c r="AW925" s="12"/>
      <c r="AX925" s="12"/>
      <c r="AZ925" s="12"/>
      <c r="BA925" s="12"/>
      <c r="BB925" s="12"/>
      <c r="BC925" s="12"/>
      <c r="BD925" s="12"/>
    </row>
    <row r="926" spans="3:56" ht="12" x14ac:dyDescent="0.15">
      <c r="C926" s="11"/>
      <c r="D926" s="88"/>
      <c r="E926" s="11"/>
      <c r="F926" s="88"/>
      <c r="G926" s="11"/>
      <c r="H926" s="88"/>
      <c r="I926" s="11"/>
      <c r="J926" s="11"/>
      <c r="K926" s="11"/>
      <c r="L926" s="11"/>
      <c r="AT926" s="12"/>
      <c r="AU926" s="12"/>
      <c r="AV926" s="12"/>
      <c r="AW926" s="12"/>
      <c r="AX926" s="12"/>
      <c r="AZ926" s="12"/>
      <c r="BA926" s="12"/>
      <c r="BB926" s="12"/>
      <c r="BC926" s="12"/>
      <c r="BD926" s="12"/>
    </row>
    <row r="927" spans="3:56" ht="12" x14ac:dyDescent="0.15">
      <c r="C927" s="11"/>
      <c r="D927" s="88"/>
      <c r="E927" s="11"/>
      <c r="F927" s="88"/>
      <c r="G927" s="11"/>
      <c r="H927" s="88"/>
      <c r="I927" s="11"/>
      <c r="J927" s="11"/>
      <c r="K927" s="11"/>
      <c r="L927" s="11"/>
      <c r="AT927" s="12"/>
      <c r="AU927" s="12"/>
      <c r="AV927" s="12"/>
      <c r="AW927" s="12"/>
      <c r="AX927" s="12"/>
      <c r="AZ927" s="12"/>
      <c r="BA927" s="12"/>
      <c r="BB927" s="12"/>
      <c r="BC927" s="12"/>
      <c r="BD927" s="12"/>
    </row>
    <row r="928" spans="3:56" ht="12" x14ac:dyDescent="0.15">
      <c r="C928" s="11"/>
      <c r="D928" s="88"/>
      <c r="E928" s="11"/>
      <c r="F928" s="88"/>
      <c r="G928" s="11"/>
      <c r="H928" s="88"/>
      <c r="I928" s="11"/>
      <c r="J928" s="11"/>
      <c r="K928" s="11"/>
      <c r="L928" s="11"/>
      <c r="AT928" s="12"/>
      <c r="AU928" s="12"/>
      <c r="AV928" s="12"/>
      <c r="AW928" s="12"/>
      <c r="AX928" s="12"/>
      <c r="AZ928" s="12"/>
      <c r="BA928" s="12"/>
      <c r="BB928" s="12"/>
      <c r="BC928" s="12"/>
      <c r="BD928" s="12"/>
    </row>
    <row r="929" spans="3:56" ht="12" x14ac:dyDescent="0.15">
      <c r="C929" s="11"/>
      <c r="D929" s="88"/>
      <c r="E929" s="11"/>
      <c r="F929" s="88"/>
      <c r="G929" s="11"/>
      <c r="H929" s="88"/>
      <c r="I929" s="11"/>
      <c r="J929" s="11"/>
      <c r="K929" s="11"/>
      <c r="L929" s="11"/>
      <c r="AT929" s="12"/>
      <c r="AU929" s="12"/>
      <c r="AV929" s="12"/>
      <c r="AW929" s="12"/>
      <c r="AX929" s="12"/>
      <c r="AZ929" s="12"/>
      <c r="BA929" s="12"/>
      <c r="BB929" s="12"/>
      <c r="BC929" s="12"/>
      <c r="BD929" s="12"/>
    </row>
    <row r="930" spans="3:56" ht="12" x14ac:dyDescent="0.15">
      <c r="C930" s="11"/>
      <c r="D930" s="88"/>
      <c r="E930" s="11"/>
      <c r="F930" s="88"/>
      <c r="G930" s="11"/>
      <c r="H930" s="88"/>
      <c r="I930" s="11"/>
      <c r="J930" s="11"/>
      <c r="K930" s="11"/>
      <c r="L930" s="11"/>
      <c r="AT930" s="12"/>
      <c r="AU930" s="12"/>
      <c r="AV930" s="12"/>
      <c r="AW930" s="12"/>
      <c r="AX930" s="12"/>
      <c r="AZ930" s="12"/>
      <c r="BA930" s="12"/>
      <c r="BB930" s="12"/>
      <c r="BC930" s="12"/>
      <c r="BD930" s="12"/>
    </row>
    <row r="931" spans="3:56" ht="12" x14ac:dyDescent="0.15">
      <c r="C931" s="11"/>
      <c r="D931" s="88"/>
      <c r="E931" s="11"/>
      <c r="F931" s="88"/>
      <c r="G931" s="11"/>
      <c r="H931" s="88"/>
      <c r="I931" s="11"/>
      <c r="J931" s="11"/>
      <c r="K931" s="11"/>
      <c r="L931" s="11"/>
      <c r="AT931" s="12"/>
      <c r="AU931" s="12"/>
      <c r="AV931" s="12"/>
      <c r="AW931" s="12"/>
      <c r="AX931" s="12"/>
      <c r="AZ931" s="12"/>
      <c r="BA931" s="12"/>
      <c r="BB931" s="12"/>
      <c r="BC931" s="12"/>
      <c r="BD931" s="12"/>
    </row>
    <row r="932" spans="3:56" ht="12" x14ac:dyDescent="0.15">
      <c r="C932" s="11"/>
      <c r="D932" s="88"/>
      <c r="E932" s="11"/>
      <c r="F932" s="88"/>
      <c r="G932" s="11"/>
      <c r="H932" s="88"/>
      <c r="I932" s="11"/>
      <c r="J932" s="11"/>
      <c r="K932" s="11"/>
      <c r="L932" s="11"/>
      <c r="AT932" s="12"/>
      <c r="AU932" s="12"/>
      <c r="AV932" s="12"/>
      <c r="AW932" s="12"/>
      <c r="AX932" s="12"/>
      <c r="AZ932" s="12"/>
      <c r="BA932" s="12"/>
      <c r="BB932" s="12"/>
      <c r="BC932" s="12"/>
      <c r="BD932" s="12"/>
    </row>
    <row r="933" spans="3:56" ht="12" x14ac:dyDescent="0.15">
      <c r="C933" s="11"/>
      <c r="D933" s="88"/>
      <c r="E933" s="11"/>
      <c r="F933" s="88"/>
      <c r="G933" s="11"/>
      <c r="H933" s="88"/>
      <c r="I933" s="11"/>
      <c r="J933" s="11"/>
      <c r="K933" s="11"/>
      <c r="L933" s="11"/>
      <c r="AT933" s="12"/>
      <c r="AU933" s="12"/>
      <c r="AV933" s="12"/>
      <c r="AW933" s="12"/>
      <c r="AX933" s="12"/>
      <c r="AZ933" s="12"/>
      <c r="BA933" s="12"/>
      <c r="BB933" s="12"/>
      <c r="BC933" s="12"/>
      <c r="BD933" s="12"/>
    </row>
    <row r="934" spans="3:56" ht="12" x14ac:dyDescent="0.15">
      <c r="C934" s="11"/>
      <c r="D934" s="88"/>
      <c r="E934" s="11"/>
      <c r="F934" s="88"/>
      <c r="G934" s="11"/>
      <c r="H934" s="88"/>
      <c r="I934" s="11"/>
      <c r="J934" s="11"/>
      <c r="K934" s="11"/>
      <c r="L934" s="11"/>
      <c r="AT934" s="12"/>
      <c r="AU934" s="12"/>
      <c r="AV934" s="12"/>
      <c r="AW934" s="12"/>
      <c r="AX934" s="12"/>
      <c r="AZ934" s="12"/>
      <c r="BA934" s="12"/>
      <c r="BB934" s="12"/>
      <c r="BC934" s="12"/>
      <c r="BD934" s="12"/>
    </row>
    <row r="935" spans="3:56" ht="12" x14ac:dyDescent="0.15">
      <c r="C935" s="11"/>
      <c r="D935" s="88"/>
      <c r="E935" s="11"/>
      <c r="F935" s="88"/>
      <c r="G935" s="11"/>
      <c r="H935" s="88"/>
      <c r="I935" s="11"/>
      <c r="J935" s="11"/>
      <c r="K935" s="11"/>
      <c r="L935" s="11"/>
      <c r="AT935" s="12"/>
      <c r="AU935" s="12"/>
      <c r="AV935" s="12"/>
      <c r="AW935" s="12"/>
      <c r="AX935" s="12"/>
      <c r="AZ935" s="12"/>
      <c r="BA935" s="12"/>
      <c r="BB935" s="12"/>
      <c r="BC935" s="12"/>
      <c r="BD935" s="12"/>
    </row>
    <row r="936" spans="3:56" ht="12" x14ac:dyDescent="0.15">
      <c r="C936" s="11"/>
      <c r="D936" s="88"/>
      <c r="E936" s="11"/>
      <c r="F936" s="88"/>
      <c r="G936" s="11"/>
      <c r="H936" s="88"/>
      <c r="I936" s="11"/>
      <c r="J936" s="11"/>
      <c r="K936" s="11"/>
      <c r="L936" s="11"/>
      <c r="AT936" s="12"/>
      <c r="AU936" s="12"/>
      <c r="AV936" s="12"/>
      <c r="AW936" s="12"/>
      <c r="AX936" s="12"/>
      <c r="AZ936" s="12"/>
      <c r="BA936" s="12"/>
      <c r="BB936" s="12"/>
      <c r="BC936" s="12"/>
      <c r="BD936" s="12"/>
    </row>
    <row r="937" spans="3:56" ht="12" x14ac:dyDescent="0.15">
      <c r="C937" s="11"/>
      <c r="D937" s="88"/>
      <c r="E937" s="11"/>
      <c r="F937" s="88"/>
      <c r="G937" s="11"/>
      <c r="H937" s="88"/>
      <c r="I937" s="11"/>
      <c r="J937" s="11"/>
      <c r="K937" s="11"/>
      <c r="L937" s="11"/>
      <c r="AT937" s="12"/>
      <c r="AU937" s="12"/>
      <c r="AV937" s="12"/>
      <c r="AW937" s="12"/>
      <c r="AX937" s="12"/>
      <c r="AZ937" s="12"/>
      <c r="BA937" s="12"/>
      <c r="BB937" s="12"/>
      <c r="BC937" s="12"/>
      <c r="BD937" s="12"/>
    </row>
    <row r="938" spans="3:56" ht="12" x14ac:dyDescent="0.15">
      <c r="C938" s="11"/>
      <c r="D938" s="88"/>
      <c r="E938" s="11"/>
      <c r="F938" s="88"/>
      <c r="G938" s="11"/>
      <c r="H938" s="88"/>
      <c r="I938" s="11"/>
      <c r="J938" s="11"/>
      <c r="K938" s="11"/>
      <c r="L938" s="11"/>
      <c r="AT938" s="12"/>
      <c r="AU938" s="12"/>
      <c r="AV938" s="12"/>
      <c r="AW938" s="12"/>
      <c r="AX938" s="12"/>
      <c r="AZ938" s="12"/>
      <c r="BA938" s="12"/>
      <c r="BB938" s="12"/>
      <c r="BC938" s="12"/>
      <c r="BD938" s="12"/>
    </row>
    <row r="939" spans="3:56" ht="12" x14ac:dyDescent="0.15">
      <c r="C939" s="11"/>
      <c r="D939" s="88"/>
      <c r="E939" s="11"/>
      <c r="F939" s="88"/>
      <c r="G939" s="11"/>
      <c r="H939" s="88"/>
      <c r="I939" s="11"/>
      <c r="J939" s="11"/>
      <c r="K939" s="11"/>
      <c r="L939" s="11"/>
      <c r="AT939" s="12"/>
      <c r="AU939" s="12"/>
      <c r="AV939" s="12"/>
      <c r="AW939" s="12"/>
      <c r="AX939" s="12"/>
      <c r="AZ939" s="12"/>
      <c r="BA939" s="12"/>
      <c r="BB939" s="12"/>
      <c r="BC939" s="12"/>
      <c r="BD939" s="12"/>
    </row>
    <row r="940" spans="3:56" ht="12" x14ac:dyDescent="0.15">
      <c r="C940" s="11"/>
      <c r="D940" s="88"/>
      <c r="E940" s="11"/>
      <c r="F940" s="88"/>
      <c r="G940" s="11"/>
      <c r="H940" s="88"/>
      <c r="I940" s="11"/>
      <c r="J940" s="11"/>
      <c r="K940" s="11"/>
      <c r="L940" s="11"/>
      <c r="AT940" s="12"/>
      <c r="AU940" s="12"/>
      <c r="AV940" s="12"/>
      <c r="AW940" s="12"/>
      <c r="AX940" s="12"/>
      <c r="AZ940" s="12"/>
      <c r="BA940" s="12"/>
      <c r="BB940" s="12"/>
      <c r="BC940" s="12"/>
      <c r="BD940" s="12"/>
    </row>
    <row r="941" spans="3:56" ht="12" x14ac:dyDescent="0.15">
      <c r="C941" s="11"/>
      <c r="D941" s="88"/>
      <c r="E941" s="11"/>
      <c r="F941" s="88"/>
      <c r="G941" s="11"/>
      <c r="H941" s="88"/>
      <c r="I941" s="11"/>
      <c r="J941" s="11"/>
      <c r="K941" s="11"/>
      <c r="L941" s="11"/>
      <c r="AT941" s="12"/>
      <c r="AU941" s="12"/>
      <c r="AV941" s="12"/>
      <c r="AW941" s="12"/>
      <c r="AX941" s="12"/>
      <c r="AZ941" s="12"/>
      <c r="BA941" s="12"/>
      <c r="BB941" s="12"/>
      <c r="BC941" s="12"/>
      <c r="BD941" s="12"/>
    </row>
    <row r="942" spans="3:56" ht="12" x14ac:dyDescent="0.15">
      <c r="C942" s="11"/>
      <c r="D942" s="88"/>
      <c r="E942" s="11"/>
      <c r="F942" s="88"/>
      <c r="G942" s="11"/>
      <c r="H942" s="88"/>
      <c r="I942" s="11"/>
      <c r="J942" s="11"/>
      <c r="K942" s="11"/>
      <c r="L942" s="11"/>
      <c r="AT942" s="12"/>
      <c r="AU942" s="12"/>
      <c r="AV942" s="12"/>
      <c r="AW942" s="12"/>
      <c r="AX942" s="12"/>
      <c r="AZ942" s="12"/>
      <c r="BA942" s="12"/>
      <c r="BB942" s="12"/>
      <c r="BC942" s="12"/>
      <c r="BD942" s="12"/>
    </row>
    <row r="943" spans="3:56" ht="12" x14ac:dyDescent="0.15">
      <c r="C943" s="11"/>
      <c r="D943" s="88"/>
      <c r="E943" s="11"/>
      <c r="F943" s="88"/>
      <c r="G943" s="11"/>
      <c r="H943" s="88"/>
      <c r="I943" s="11"/>
      <c r="J943" s="11"/>
      <c r="K943" s="11"/>
      <c r="L943" s="11"/>
      <c r="AT943" s="12"/>
      <c r="AU943" s="12"/>
      <c r="AV943" s="12"/>
      <c r="AW943" s="12"/>
      <c r="AX943" s="12"/>
      <c r="AZ943" s="12"/>
      <c r="BA943" s="12"/>
      <c r="BB943" s="12"/>
      <c r="BC943" s="12"/>
      <c r="BD943" s="12"/>
    </row>
    <row r="944" spans="3:56" ht="12" x14ac:dyDescent="0.15">
      <c r="C944" s="11"/>
      <c r="D944" s="88"/>
      <c r="E944" s="11"/>
      <c r="F944" s="88"/>
      <c r="G944" s="11"/>
      <c r="H944" s="88"/>
      <c r="I944" s="11"/>
      <c r="J944" s="11"/>
      <c r="K944" s="11"/>
      <c r="L944" s="11"/>
      <c r="AT944" s="12"/>
      <c r="AU944" s="12"/>
      <c r="AV944" s="12"/>
      <c r="AW944" s="12"/>
      <c r="AX944" s="12"/>
      <c r="AZ944" s="12"/>
      <c r="BA944" s="12"/>
      <c r="BB944" s="12"/>
      <c r="BC944" s="12"/>
      <c r="BD944" s="12"/>
    </row>
    <row r="945" spans="3:56" ht="12" x14ac:dyDescent="0.15">
      <c r="C945" s="11"/>
      <c r="D945" s="88"/>
      <c r="E945" s="11"/>
      <c r="F945" s="88"/>
      <c r="G945" s="11"/>
      <c r="H945" s="88"/>
      <c r="I945" s="11"/>
      <c r="J945" s="11"/>
      <c r="K945" s="11"/>
      <c r="L945" s="11"/>
      <c r="AT945" s="12"/>
      <c r="AU945" s="12"/>
      <c r="AV945" s="12"/>
      <c r="AW945" s="12"/>
      <c r="AX945" s="12"/>
      <c r="AZ945" s="12"/>
      <c r="BA945" s="12"/>
      <c r="BB945" s="12"/>
      <c r="BC945" s="12"/>
      <c r="BD945" s="12"/>
    </row>
    <row r="946" spans="3:56" ht="12" x14ac:dyDescent="0.15">
      <c r="C946" s="11"/>
      <c r="D946" s="88"/>
      <c r="E946" s="11"/>
      <c r="F946" s="88"/>
      <c r="G946" s="11"/>
      <c r="H946" s="88"/>
      <c r="I946" s="11"/>
      <c r="J946" s="11"/>
      <c r="K946" s="11"/>
      <c r="L946" s="11"/>
      <c r="AT946" s="12"/>
      <c r="AU946" s="12"/>
      <c r="AV946" s="12"/>
      <c r="AW946" s="12"/>
      <c r="AX946" s="12"/>
      <c r="AZ946" s="12"/>
      <c r="BA946" s="12"/>
      <c r="BB946" s="12"/>
      <c r="BC946" s="12"/>
      <c r="BD946" s="12"/>
    </row>
    <row r="947" spans="3:56" ht="12" x14ac:dyDescent="0.15">
      <c r="C947" s="11"/>
      <c r="D947" s="88"/>
      <c r="E947" s="11"/>
      <c r="F947" s="88"/>
      <c r="G947" s="11"/>
      <c r="H947" s="88"/>
      <c r="I947" s="11"/>
      <c r="J947" s="11"/>
      <c r="K947" s="11"/>
      <c r="L947" s="11"/>
      <c r="AT947" s="12"/>
      <c r="AU947" s="12"/>
      <c r="AV947" s="12"/>
      <c r="AW947" s="12"/>
      <c r="AX947" s="12"/>
      <c r="AZ947" s="12"/>
      <c r="BA947" s="12"/>
      <c r="BB947" s="12"/>
      <c r="BC947" s="12"/>
      <c r="BD947" s="12"/>
    </row>
    <row r="948" spans="3:56" ht="12" x14ac:dyDescent="0.15">
      <c r="C948" s="11"/>
      <c r="D948" s="88"/>
      <c r="E948" s="11"/>
      <c r="F948" s="88"/>
      <c r="G948" s="11"/>
      <c r="H948" s="88"/>
      <c r="I948" s="11"/>
      <c r="J948" s="11"/>
      <c r="K948" s="11"/>
      <c r="L948" s="11"/>
      <c r="AT948" s="12"/>
      <c r="AU948" s="12"/>
      <c r="AV948" s="12"/>
      <c r="AW948" s="12"/>
      <c r="AX948" s="12"/>
      <c r="AZ948" s="12"/>
      <c r="BA948" s="12"/>
      <c r="BB948" s="12"/>
      <c r="BC948" s="12"/>
      <c r="BD948" s="12"/>
    </row>
    <row r="949" spans="3:56" ht="12" x14ac:dyDescent="0.15">
      <c r="C949" s="11"/>
      <c r="D949" s="88"/>
      <c r="E949" s="11"/>
      <c r="F949" s="88"/>
      <c r="G949" s="11"/>
      <c r="H949" s="88"/>
      <c r="I949" s="11"/>
      <c r="J949" s="11"/>
      <c r="K949" s="11"/>
      <c r="L949" s="11"/>
      <c r="AT949" s="12"/>
      <c r="AU949" s="12"/>
      <c r="AV949" s="12"/>
      <c r="AW949" s="12"/>
      <c r="AX949" s="12"/>
      <c r="AZ949" s="12"/>
      <c r="BA949" s="12"/>
      <c r="BB949" s="12"/>
      <c r="BC949" s="12"/>
      <c r="BD949" s="12"/>
    </row>
    <row r="950" spans="3:56" ht="12" x14ac:dyDescent="0.15">
      <c r="C950" s="11"/>
      <c r="D950" s="88"/>
      <c r="E950" s="11"/>
      <c r="F950" s="88"/>
      <c r="G950" s="11"/>
      <c r="H950" s="88"/>
      <c r="I950" s="11"/>
      <c r="J950" s="11"/>
      <c r="K950" s="11"/>
      <c r="L950" s="11"/>
      <c r="AT950" s="12"/>
      <c r="AU950" s="12"/>
      <c r="AV950" s="12"/>
      <c r="AW950" s="12"/>
      <c r="AX950" s="12"/>
      <c r="AZ950" s="12"/>
      <c r="BA950" s="12"/>
      <c r="BB950" s="12"/>
      <c r="BC950" s="12"/>
      <c r="BD950" s="12"/>
    </row>
    <row r="951" spans="3:56" ht="12" x14ac:dyDescent="0.15">
      <c r="C951" s="11"/>
      <c r="D951" s="88"/>
      <c r="E951" s="11"/>
      <c r="F951" s="88"/>
      <c r="G951" s="11"/>
      <c r="H951" s="88"/>
      <c r="I951" s="11"/>
      <c r="J951" s="11"/>
      <c r="K951" s="11"/>
      <c r="L951" s="11"/>
      <c r="AT951" s="12"/>
      <c r="AU951" s="12"/>
      <c r="AV951" s="12"/>
      <c r="AW951" s="12"/>
      <c r="AX951" s="12"/>
      <c r="AZ951" s="12"/>
      <c r="BA951" s="12"/>
      <c r="BB951" s="12"/>
      <c r="BC951" s="12"/>
      <c r="BD951" s="12"/>
    </row>
    <row r="952" spans="3:56" ht="12" x14ac:dyDescent="0.15">
      <c r="C952" s="11"/>
      <c r="D952" s="88"/>
      <c r="E952" s="11"/>
      <c r="F952" s="88"/>
      <c r="G952" s="11"/>
      <c r="H952" s="88"/>
      <c r="I952" s="11"/>
      <c r="J952" s="11"/>
      <c r="K952" s="11"/>
      <c r="L952" s="11"/>
      <c r="AT952" s="12"/>
      <c r="AU952" s="12"/>
      <c r="AV952" s="12"/>
      <c r="AW952" s="12"/>
      <c r="AX952" s="12"/>
      <c r="AZ952" s="12"/>
      <c r="BA952" s="12"/>
      <c r="BB952" s="12"/>
      <c r="BC952" s="12"/>
      <c r="BD952" s="12"/>
    </row>
    <row r="953" spans="3:56" ht="12" x14ac:dyDescent="0.15">
      <c r="C953" s="11"/>
      <c r="D953" s="88"/>
      <c r="E953" s="11"/>
      <c r="F953" s="88"/>
      <c r="G953" s="11"/>
      <c r="H953" s="88"/>
      <c r="I953" s="11"/>
      <c r="J953" s="11"/>
      <c r="K953" s="11"/>
      <c r="L953" s="11"/>
      <c r="AT953" s="12"/>
      <c r="AU953" s="12"/>
      <c r="AV953" s="12"/>
      <c r="AW953" s="12"/>
      <c r="AX953" s="12"/>
      <c r="AZ953" s="12"/>
      <c r="BA953" s="12"/>
      <c r="BB953" s="12"/>
      <c r="BC953" s="12"/>
      <c r="BD953" s="12"/>
    </row>
    <row r="954" spans="3:56" ht="12" x14ac:dyDescent="0.15">
      <c r="C954" s="11"/>
      <c r="D954" s="88"/>
      <c r="E954" s="11"/>
      <c r="F954" s="88"/>
      <c r="G954" s="11"/>
      <c r="H954" s="88"/>
      <c r="I954" s="11"/>
      <c r="J954" s="11"/>
      <c r="K954" s="11"/>
      <c r="L954" s="11"/>
      <c r="AT954" s="12"/>
      <c r="AU954" s="12"/>
      <c r="AV954" s="12"/>
      <c r="AW954" s="12"/>
      <c r="AX954" s="12"/>
      <c r="AZ954" s="12"/>
      <c r="BA954" s="12"/>
      <c r="BB954" s="12"/>
      <c r="BC954" s="12"/>
      <c r="BD954" s="12"/>
    </row>
    <row r="955" spans="3:56" ht="12" x14ac:dyDescent="0.15">
      <c r="C955" s="11"/>
      <c r="D955" s="88"/>
      <c r="E955" s="11"/>
      <c r="F955" s="88"/>
      <c r="G955" s="11"/>
      <c r="H955" s="88"/>
      <c r="I955" s="11"/>
      <c r="J955" s="11"/>
      <c r="K955" s="11"/>
      <c r="L955" s="11"/>
      <c r="AT955" s="12"/>
      <c r="AU955" s="12"/>
      <c r="AV955" s="12"/>
      <c r="AW955" s="12"/>
      <c r="AX955" s="12"/>
      <c r="AZ955" s="12"/>
      <c r="BA955" s="12"/>
      <c r="BB955" s="12"/>
      <c r="BC955" s="12"/>
      <c r="BD955" s="12"/>
    </row>
    <row r="956" spans="3:56" ht="12" x14ac:dyDescent="0.15">
      <c r="C956" s="11"/>
      <c r="D956" s="88"/>
      <c r="E956" s="11"/>
      <c r="F956" s="88"/>
      <c r="G956" s="11"/>
      <c r="H956" s="88"/>
      <c r="I956" s="11"/>
      <c r="J956" s="11"/>
      <c r="K956" s="11"/>
      <c r="L956" s="11"/>
      <c r="AT956" s="12"/>
      <c r="AU956" s="12"/>
      <c r="AV956" s="12"/>
      <c r="AW956" s="12"/>
      <c r="AX956" s="12"/>
      <c r="AZ956" s="12"/>
      <c r="BA956" s="12"/>
      <c r="BB956" s="12"/>
      <c r="BC956" s="12"/>
      <c r="BD956" s="12"/>
    </row>
    <row r="957" spans="3:56" ht="12" x14ac:dyDescent="0.15">
      <c r="C957" s="11"/>
      <c r="D957" s="88"/>
      <c r="E957" s="11"/>
      <c r="F957" s="88"/>
      <c r="G957" s="11"/>
      <c r="H957" s="88"/>
      <c r="I957" s="11"/>
      <c r="J957" s="11"/>
      <c r="K957" s="11"/>
      <c r="L957" s="11"/>
      <c r="AT957" s="12"/>
      <c r="AU957" s="12"/>
      <c r="AV957" s="12"/>
      <c r="AW957" s="12"/>
      <c r="AX957" s="12"/>
      <c r="AZ957" s="12"/>
      <c r="BA957" s="12"/>
      <c r="BB957" s="12"/>
      <c r="BC957" s="12"/>
      <c r="BD957" s="12"/>
    </row>
    <row r="958" spans="3:56" ht="12" x14ac:dyDescent="0.15">
      <c r="C958" s="11"/>
      <c r="D958" s="88"/>
      <c r="E958" s="11"/>
      <c r="F958" s="88"/>
      <c r="G958" s="11"/>
      <c r="H958" s="88"/>
      <c r="I958" s="11"/>
      <c r="J958" s="11"/>
      <c r="K958" s="11"/>
      <c r="L958" s="11"/>
      <c r="AT958" s="12"/>
      <c r="AU958" s="12"/>
      <c r="AV958" s="12"/>
      <c r="AW958" s="12"/>
      <c r="AX958" s="12"/>
      <c r="AZ958" s="12"/>
      <c r="BA958" s="12"/>
      <c r="BB958" s="12"/>
      <c r="BC958" s="12"/>
      <c r="BD958" s="12"/>
    </row>
    <row r="959" spans="3:56" ht="12" x14ac:dyDescent="0.15">
      <c r="C959" s="11"/>
      <c r="D959" s="88"/>
      <c r="E959" s="11"/>
      <c r="F959" s="88"/>
      <c r="G959" s="11"/>
      <c r="H959" s="88"/>
      <c r="I959" s="11"/>
      <c r="J959" s="11"/>
      <c r="K959" s="11"/>
      <c r="L959" s="11"/>
      <c r="AT959" s="12"/>
      <c r="AU959" s="12"/>
      <c r="AV959" s="12"/>
      <c r="AW959" s="12"/>
      <c r="AX959" s="12"/>
      <c r="AZ959" s="12"/>
      <c r="BA959" s="12"/>
      <c r="BB959" s="12"/>
      <c r="BC959" s="12"/>
      <c r="BD959" s="12"/>
    </row>
    <row r="960" spans="3:56" ht="12" x14ac:dyDescent="0.15">
      <c r="C960" s="11"/>
      <c r="D960" s="88"/>
      <c r="E960" s="11"/>
      <c r="F960" s="88"/>
      <c r="G960" s="11"/>
      <c r="H960" s="88"/>
      <c r="I960" s="11"/>
      <c r="J960" s="11"/>
      <c r="K960" s="11"/>
      <c r="L960" s="11"/>
      <c r="AT960" s="12"/>
      <c r="AU960" s="12"/>
      <c r="AV960" s="12"/>
      <c r="AW960" s="12"/>
      <c r="AX960" s="12"/>
      <c r="AZ960" s="12"/>
      <c r="BA960" s="12"/>
      <c r="BB960" s="12"/>
      <c r="BC960" s="12"/>
      <c r="BD960" s="12"/>
    </row>
    <row r="961" spans="3:56" ht="12" x14ac:dyDescent="0.15">
      <c r="C961" s="11"/>
      <c r="D961" s="88"/>
      <c r="E961" s="11"/>
      <c r="F961" s="88"/>
      <c r="G961" s="11"/>
      <c r="H961" s="88"/>
      <c r="I961" s="11"/>
      <c r="J961" s="11"/>
      <c r="K961" s="11"/>
      <c r="L961" s="11"/>
      <c r="AT961" s="12"/>
      <c r="AU961" s="12"/>
      <c r="AV961" s="12"/>
      <c r="AW961" s="12"/>
      <c r="AX961" s="12"/>
      <c r="AZ961" s="12"/>
      <c r="BA961" s="12"/>
      <c r="BB961" s="12"/>
      <c r="BC961" s="12"/>
      <c r="BD961" s="12"/>
    </row>
    <row r="962" spans="3:56" ht="12" x14ac:dyDescent="0.15">
      <c r="C962" s="11"/>
      <c r="D962" s="88"/>
      <c r="E962" s="11"/>
      <c r="F962" s="88"/>
      <c r="G962" s="11"/>
      <c r="H962" s="88"/>
      <c r="I962" s="11"/>
      <c r="J962" s="11"/>
      <c r="K962" s="11"/>
      <c r="L962" s="11"/>
      <c r="AT962" s="12"/>
      <c r="AU962" s="12"/>
      <c r="AV962" s="12"/>
      <c r="AW962" s="12"/>
      <c r="AX962" s="12"/>
      <c r="AZ962" s="12"/>
      <c r="BA962" s="12"/>
      <c r="BB962" s="12"/>
      <c r="BC962" s="12"/>
      <c r="BD962" s="12"/>
    </row>
    <row r="963" spans="3:56" ht="12" x14ac:dyDescent="0.15">
      <c r="C963" s="11"/>
      <c r="D963" s="88"/>
      <c r="E963" s="11"/>
      <c r="F963" s="88"/>
      <c r="G963" s="11"/>
      <c r="H963" s="88"/>
      <c r="I963" s="11"/>
      <c r="J963" s="11"/>
      <c r="K963" s="11"/>
      <c r="L963" s="11"/>
      <c r="AT963" s="12"/>
      <c r="AU963" s="12"/>
      <c r="AV963" s="12"/>
      <c r="AW963" s="12"/>
      <c r="AX963" s="12"/>
      <c r="AZ963" s="12"/>
      <c r="BA963" s="12"/>
      <c r="BB963" s="12"/>
      <c r="BC963" s="12"/>
      <c r="BD963" s="12"/>
    </row>
    <row r="964" spans="3:56" ht="12" x14ac:dyDescent="0.15">
      <c r="C964" s="11"/>
      <c r="D964" s="88"/>
      <c r="E964" s="11"/>
      <c r="F964" s="88"/>
      <c r="G964" s="11"/>
      <c r="H964" s="88"/>
      <c r="I964" s="11"/>
      <c r="J964" s="11"/>
      <c r="K964" s="11"/>
      <c r="L964" s="11"/>
      <c r="AT964" s="12"/>
      <c r="AU964" s="12"/>
      <c r="AV964" s="12"/>
      <c r="AW964" s="12"/>
      <c r="AX964" s="12"/>
      <c r="AZ964" s="12"/>
      <c r="BA964" s="12"/>
      <c r="BB964" s="12"/>
      <c r="BC964" s="12"/>
      <c r="BD964" s="12"/>
    </row>
    <row r="965" spans="3:56" ht="12" x14ac:dyDescent="0.15">
      <c r="C965" s="11"/>
      <c r="D965" s="88"/>
      <c r="E965" s="11"/>
      <c r="F965" s="88"/>
      <c r="G965" s="11"/>
      <c r="H965" s="88"/>
      <c r="I965" s="11"/>
      <c r="J965" s="11"/>
      <c r="K965" s="11"/>
      <c r="L965" s="11"/>
      <c r="AT965" s="12"/>
      <c r="AU965" s="12"/>
      <c r="AV965" s="12"/>
      <c r="AW965" s="12"/>
      <c r="AX965" s="12"/>
      <c r="AZ965" s="12"/>
      <c r="BA965" s="12"/>
      <c r="BB965" s="12"/>
      <c r="BC965" s="12"/>
      <c r="BD965" s="12"/>
    </row>
    <row r="966" spans="3:56" ht="12" x14ac:dyDescent="0.15">
      <c r="C966" s="11"/>
      <c r="D966" s="88"/>
      <c r="E966" s="11"/>
      <c r="F966" s="88"/>
      <c r="G966" s="11"/>
      <c r="H966" s="88"/>
      <c r="I966" s="11"/>
      <c r="J966" s="11"/>
      <c r="K966" s="11"/>
      <c r="L966" s="11"/>
      <c r="AT966" s="12"/>
      <c r="AU966" s="12"/>
      <c r="AV966" s="12"/>
      <c r="AW966" s="12"/>
      <c r="AX966" s="12"/>
      <c r="AZ966" s="12"/>
      <c r="BA966" s="12"/>
      <c r="BB966" s="12"/>
      <c r="BC966" s="12"/>
      <c r="BD966" s="12"/>
    </row>
    <row r="967" spans="3:56" ht="12" x14ac:dyDescent="0.15">
      <c r="C967" s="11"/>
      <c r="D967" s="88"/>
      <c r="E967" s="11"/>
      <c r="F967" s="88"/>
      <c r="G967" s="11"/>
      <c r="H967" s="88"/>
      <c r="I967" s="11"/>
      <c r="J967" s="11"/>
      <c r="K967" s="11"/>
      <c r="L967" s="11"/>
      <c r="AT967" s="12"/>
      <c r="AU967" s="12"/>
      <c r="AV967" s="12"/>
      <c r="AW967" s="12"/>
      <c r="AX967" s="12"/>
      <c r="AZ967" s="12"/>
      <c r="BA967" s="12"/>
      <c r="BB967" s="12"/>
      <c r="BC967" s="12"/>
      <c r="BD967" s="12"/>
    </row>
    <row r="968" spans="3:56" ht="12" x14ac:dyDescent="0.15">
      <c r="C968" s="11"/>
      <c r="D968" s="88"/>
      <c r="E968" s="11"/>
      <c r="F968" s="88"/>
      <c r="G968" s="11"/>
      <c r="H968" s="88"/>
      <c r="I968" s="11"/>
      <c r="J968" s="11"/>
      <c r="K968" s="11"/>
      <c r="L968" s="11"/>
      <c r="AT968" s="12"/>
      <c r="AU968" s="12"/>
      <c r="AV968" s="12"/>
      <c r="AW968" s="12"/>
      <c r="AX968" s="12"/>
      <c r="AZ968" s="12"/>
      <c r="BA968" s="12"/>
      <c r="BB968" s="12"/>
      <c r="BC968" s="12"/>
      <c r="BD968" s="12"/>
    </row>
    <row r="969" spans="3:56" ht="12" x14ac:dyDescent="0.15">
      <c r="C969" s="11"/>
      <c r="D969" s="88"/>
      <c r="E969" s="11"/>
      <c r="F969" s="88"/>
      <c r="G969" s="11"/>
      <c r="H969" s="88"/>
      <c r="I969" s="11"/>
      <c r="J969" s="11"/>
      <c r="K969" s="11"/>
      <c r="L969" s="11"/>
      <c r="AT969" s="12"/>
      <c r="AU969" s="12"/>
      <c r="AV969" s="12"/>
      <c r="AW969" s="12"/>
      <c r="AX969" s="12"/>
      <c r="AZ969" s="12"/>
      <c r="BA969" s="12"/>
      <c r="BB969" s="12"/>
      <c r="BC969" s="12"/>
      <c r="BD969" s="12"/>
    </row>
    <row r="970" spans="3:56" ht="12" x14ac:dyDescent="0.15">
      <c r="C970" s="11"/>
      <c r="D970" s="88"/>
      <c r="E970" s="11"/>
      <c r="F970" s="88"/>
      <c r="G970" s="11"/>
      <c r="H970" s="88"/>
      <c r="I970" s="11"/>
      <c r="J970" s="11"/>
      <c r="K970" s="11"/>
      <c r="L970" s="11"/>
      <c r="AT970" s="12"/>
      <c r="AU970" s="12"/>
      <c r="AV970" s="12"/>
      <c r="AW970" s="12"/>
      <c r="AX970" s="12"/>
      <c r="AZ970" s="12"/>
      <c r="BA970" s="12"/>
      <c r="BB970" s="12"/>
      <c r="BC970" s="12"/>
      <c r="BD970" s="12"/>
    </row>
    <row r="971" spans="3:56" ht="12" x14ac:dyDescent="0.15">
      <c r="C971" s="11"/>
      <c r="D971" s="88"/>
      <c r="E971" s="11"/>
      <c r="F971" s="88"/>
      <c r="G971" s="11"/>
      <c r="H971" s="88"/>
      <c r="I971" s="11"/>
      <c r="J971" s="11"/>
      <c r="K971" s="11"/>
      <c r="L971" s="11"/>
      <c r="AT971" s="12"/>
      <c r="AU971" s="12"/>
      <c r="AV971" s="12"/>
      <c r="AW971" s="12"/>
      <c r="AX971" s="12"/>
      <c r="AZ971" s="12"/>
      <c r="BA971" s="12"/>
      <c r="BB971" s="12"/>
      <c r="BC971" s="12"/>
      <c r="BD971" s="12"/>
    </row>
    <row r="972" spans="3:56" ht="12" x14ac:dyDescent="0.15">
      <c r="C972" s="11"/>
      <c r="D972" s="88"/>
      <c r="E972" s="11"/>
      <c r="F972" s="88"/>
      <c r="G972" s="11"/>
      <c r="H972" s="88"/>
      <c r="I972" s="11"/>
      <c r="J972" s="11"/>
      <c r="K972" s="11"/>
      <c r="L972" s="11"/>
      <c r="AT972" s="12"/>
      <c r="AU972" s="12"/>
      <c r="AV972" s="12"/>
      <c r="AW972" s="12"/>
      <c r="AX972" s="12"/>
      <c r="AZ972" s="12"/>
      <c r="BA972" s="12"/>
      <c r="BB972" s="12"/>
      <c r="BC972" s="12"/>
      <c r="BD972" s="12"/>
    </row>
    <row r="973" spans="3:56" ht="12" x14ac:dyDescent="0.15">
      <c r="C973" s="11"/>
      <c r="D973" s="88"/>
      <c r="E973" s="11"/>
      <c r="F973" s="88"/>
      <c r="G973" s="11"/>
      <c r="H973" s="88"/>
      <c r="I973" s="11"/>
      <c r="J973" s="11"/>
      <c r="K973" s="11"/>
      <c r="L973" s="11"/>
      <c r="AT973" s="12"/>
      <c r="AU973" s="12"/>
      <c r="AV973" s="12"/>
      <c r="AW973" s="12"/>
      <c r="AX973" s="12"/>
      <c r="AZ973" s="12"/>
      <c r="BA973" s="12"/>
      <c r="BB973" s="12"/>
      <c r="BC973" s="12"/>
      <c r="BD973" s="12"/>
    </row>
    <row r="974" spans="3:56" ht="12" x14ac:dyDescent="0.15">
      <c r="C974" s="11"/>
      <c r="D974" s="88"/>
      <c r="E974" s="11"/>
      <c r="F974" s="88"/>
      <c r="G974" s="11"/>
      <c r="H974" s="88"/>
      <c r="I974" s="11"/>
      <c r="J974" s="11"/>
      <c r="K974" s="11"/>
      <c r="L974" s="11"/>
      <c r="AT974" s="12"/>
      <c r="AU974" s="12"/>
      <c r="AV974" s="12"/>
      <c r="AW974" s="12"/>
      <c r="AX974" s="12"/>
      <c r="AZ974" s="12"/>
      <c r="BA974" s="12"/>
      <c r="BB974" s="12"/>
      <c r="BC974" s="12"/>
      <c r="BD974" s="12"/>
    </row>
    <row r="975" spans="3:56" ht="12" x14ac:dyDescent="0.15">
      <c r="C975" s="11"/>
      <c r="D975" s="88"/>
      <c r="E975" s="11"/>
      <c r="F975" s="88"/>
      <c r="G975" s="11"/>
      <c r="H975" s="88"/>
      <c r="I975" s="11"/>
      <c r="J975" s="11"/>
      <c r="K975" s="11"/>
      <c r="L975" s="11"/>
      <c r="AT975" s="12"/>
      <c r="AU975" s="12"/>
      <c r="AV975" s="12"/>
      <c r="AW975" s="12"/>
      <c r="AX975" s="12"/>
      <c r="AZ975" s="12"/>
      <c r="BA975" s="12"/>
      <c r="BB975" s="12"/>
      <c r="BC975" s="12"/>
      <c r="BD975" s="12"/>
    </row>
    <row r="976" spans="3:56" ht="12" x14ac:dyDescent="0.15">
      <c r="C976" s="11"/>
      <c r="D976" s="88"/>
      <c r="E976" s="11"/>
      <c r="F976" s="88"/>
      <c r="G976" s="11"/>
      <c r="H976" s="88"/>
      <c r="I976" s="11"/>
      <c r="J976" s="11"/>
      <c r="K976" s="11"/>
      <c r="L976" s="11"/>
      <c r="AT976" s="12"/>
      <c r="AU976" s="12"/>
      <c r="AV976" s="12"/>
      <c r="AW976" s="12"/>
      <c r="AX976" s="12"/>
      <c r="AZ976" s="12"/>
      <c r="BA976" s="12"/>
      <c r="BB976" s="12"/>
      <c r="BC976" s="12"/>
      <c r="BD976" s="12"/>
    </row>
    <row r="977" spans="3:56" ht="12" x14ac:dyDescent="0.15">
      <c r="C977" s="11"/>
      <c r="D977" s="88"/>
      <c r="E977" s="11"/>
      <c r="F977" s="88"/>
      <c r="G977" s="11"/>
      <c r="H977" s="88"/>
      <c r="I977" s="11"/>
      <c r="J977" s="11"/>
      <c r="K977" s="11"/>
      <c r="L977" s="11"/>
      <c r="AT977" s="12"/>
      <c r="AU977" s="12"/>
      <c r="AV977" s="12"/>
      <c r="AW977" s="12"/>
      <c r="AX977" s="12"/>
      <c r="AZ977" s="12"/>
      <c r="BA977" s="12"/>
      <c r="BB977" s="12"/>
      <c r="BC977" s="12"/>
      <c r="BD977" s="12"/>
    </row>
    <row r="978" spans="3:56" ht="12" x14ac:dyDescent="0.15">
      <c r="C978" s="11"/>
      <c r="D978" s="88"/>
      <c r="E978" s="11"/>
      <c r="F978" s="88"/>
      <c r="G978" s="11"/>
      <c r="H978" s="88"/>
      <c r="I978" s="11"/>
      <c r="J978" s="11"/>
      <c r="K978" s="11"/>
      <c r="L978" s="11"/>
      <c r="AT978" s="12"/>
      <c r="AU978" s="12"/>
      <c r="AV978" s="12"/>
      <c r="AW978" s="12"/>
      <c r="AX978" s="12"/>
      <c r="AZ978" s="12"/>
      <c r="BA978" s="12"/>
      <c r="BB978" s="12"/>
      <c r="BC978" s="12"/>
      <c r="BD978" s="12"/>
    </row>
    <row r="979" spans="3:56" ht="12" x14ac:dyDescent="0.15">
      <c r="C979" s="11"/>
      <c r="D979" s="88"/>
      <c r="E979" s="11"/>
      <c r="F979" s="88"/>
      <c r="G979" s="11"/>
      <c r="H979" s="88"/>
      <c r="I979" s="11"/>
      <c r="J979" s="11"/>
      <c r="K979" s="11"/>
      <c r="L979" s="11"/>
      <c r="AT979" s="12"/>
      <c r="AU979" s="12"/>
      <c r="AV979" s="12"/>
      <c r="AW979" s="12"/>
      <c r="AX979" s="12"/>
      <c r="AZ979" s="12"/>
      <c r="BA979" s="12"/>
      <c r="BB979" s="12"/>
      <c r="BC979" s="12"/>
      <c r="BD979" s="12"/>
    </row>
    <row r="980" spans="3:56" ht="12" x14ac:dyDescent="0.15">
      <c r="C980" s="11"/>
      <c r="D980" s="88"/>
      <c r="E980" s="11"/>
      <c r="F980" s="88"/>
      <c r="G980" s="11"/>
      <c r="H980" s="88"/>
      <c r="I980" s="11"/>
      <c r="J980" s="11"/>
      <c r="K980" s="11"/>
      <c r="L980" s="11"/>
      <c r="AT980" s="12"/>
      <c r="AU980" s="12"/>
      <c r="AV980" s="12"/>
      <c r="AW980" s="12"/>
      <c r="AX980" s="12"/>
      <c r="AZ980" s="12"/>
      <c r="BA980" s="12"/>
      <c r="BB980" s="12"/>
      <c r="BC980" s="12"/>
      <c r="BD980" s="12"/>
    </row>
    <row r="981" spans="3:56" ht="12" x14ac:dyDescent="0.15">
      <c r="C981" s="11"/>
      <c r="D981" s="88"/>
      <c r="E981" s="11"/>
      <c r="F981" s="88"/>
      <c r="G981" s="11"/>
      <c r="H981" s="88"/>
      <c r="I981" s="11"/>
      <c r="J981" s="11"/>
      <c r="K981" s="11"/>
      <c r="L981" s="11"/>
      <c r="AT981" s="12"/>
      <c r="AU981" s="12"/>
      <c r="AV981" s="12"/>
      <c r="AW981" s="12"/>
      <c r="AX981" s="12"/>
      <c r="AZ981" s="12"/>
      <c r="BA981" s="12"/>
      <c r="BB981" s="12"/>
      <c r="BC981" s="12"/>
      <c r="BD981" s="12"/>
    </row>
    <row r="982" spans="3:56" ht="12" x14ac:dyDescent="0.15">
      <c r="C982" s="11"/>
      <c r="D982" s="88"/>
      <c r="E982" s="11"/>
      <c r="F982" s="88"/>
      <c r="G982" s="11"/>
      <c r="H982" s="88"/>
      <c r="I982" s="11"/>
      <c r="J982" s="11"/>
      <c r="K982" s="11"/>
      <c r="L982" s="11"/>
      <c r="AT982" s="12"/>
      <c r="AU982" s="12"/>
      <c r="AV982" s="12"/>
      <c r="AW982" s="12"/>
      <c r="AX982" s="12"/>
      <c r="AZ982" s="12"/>
      <c r="BA982" s="12"/>
      <c r="BB982" s="12"/>
      <c r="BC982" s="12"/>
      <c r="BD982" s="12"/>
    </row>
    <row r="983" spans="3:56" ht="12" x14ac:dyDescent="0.15">
      <c r="C983" s="11"/>
      <c r="D983" s="88"/>
      <c r="E983" s="11"/>
      <c r="F983" s="88"/>
      <c r="G983" s="11"/>
      <c r="H983" s="88"/>
      <c r="I983" s="11"/>
      <c r="J983" s="11"/>
      <c r="K983" s="11"/>
      <c r="L983" s="11"/>
      <c r="AT983" s="12"/>
      <c r="AU983" s="12"/>
      <c r="AV983" s="12"/>
      <c r="AW983" s="12"/>
      <c r="AX983" s="12"/>
      <c r="AZ983" s="12"/>
      <c r="BA983" s="12"/>
      <c r="BB983" s="12"/>
      <c r="BC983" s="12"/>
      <c r="BD983" s="12"/>
    </row>
    <row r="984" spans="3:56" ht="12" x14ac:dyDescent="0.15">
      <c r="C984" s="11"/>
      <c r="D984" s="88"/>
      <c r="E984" s="11"/>
      <c r="F984" s="88"/>
      <c r="G984" s="11"/>
      <c r="H984" s="88"/>
      <c r="I984" s="11"/>
      <c r="J984" s="11"/>
      <c r="K984" s="11"/>
      <c r="L984" s="11"/>
      <c r="AT984" s="12"/>
      <c r="AU984" s="12"/>
      <c r="AV984" s="12"/>
      <c r="AW984" s="12"/>
      <c r="AX984" s="12"/>
      <c r="AZ984" s="12"/>
      <c r="BA984" s="12"/>
      <c r="BB984" s="12"/>
      <c r="BC984" s="12"/>
      <c r="BD984" s="12"/>
    </row>
    <row r="985" spans="3:56" ht="12" x14ac:dyDescent="0.15">
      <c r="C985" s="11"/>
      <c r="D985" s="88"/>
      <c r="E985" s="11"/>
      <c r="F985" s="88"/>
      <c r="G985" s="11"/>
      <c r="H985" s="88"/>
      <c r="I985" s="11"/>
      <c r="J985" s="11"/>
      <c r="K985" s="11"/>
      <c r="L985" s="11"/>
      <c r="AT985" s="12"/>
      <c r="AU985" s="12"/>
      <c r="AV985" s="12"/>
      <c r="AW985" s="12"/>
      <c r="AX985" s="12"/>
      <c r="AZ985" s="12"/>
      <c r="BA985" s="12"/>
      <c r="BB985" s="12"/>
      <c r="BC985" s="12"/>
      <c r="BD985" s="12"/>
    </row>
    <row r="986" spans="3:56" ht="12" x14ac:dyDescent="0.15">
      <c r="C986" s="11"/>
      <c r="D986" s="88"/>
      <c r="E986" s="11"/>
      <c r="F986" s="88"/>
      <c r="G986" s="11"/>
      <c r="H986" s="88"/>
      <c r="I986" s="11"/>
      <c r="J986" s="11"/>
      <c r="K986" s="11"/>
      <c r="L986" s="11"/>
      <c r="AT986" s="12"/>
      <c r="AU986" s="12"/>
      <c r="AV986" s="12"/>
      <c r="AW986" s="12"/>
      <c r="AX986" s="12"/>
      <c r="AZ986" s="12"/>
      <c r="BA986" s="12"/>
      <c r="BB986" s="12"/>
      <c r="BC986" s="12"/>
      <c r="BD986" s="12"/>
    </row>
    <row r="987" spans="3:56" ht="12" x14ac:dyDescent="0.15">
      <c r="C987" s="11"/>
      <c r="D987" s="88"/>
      <c r="E987" s="11"/>
      <c r="F987" s="88"/>
      <c r="G987" s="11"/>
      <c r="H987" s="88"/>
      <c r="I987" s="11"/>
      <c r="J987" s="11"/>
      <c r="K987" s="11"/>
      <c r="L987" s="11"/>
      <c r="AT987" s="12"/>
      <c r="AU987" s="12"/>
      <c r="AV987" s="12"/>
      <c r="AW987" s="12"/>
      <c r="AX987" s="12"/>
      <c r="AZ987" s="12"/>
      <c r="BA987" s="12"/>
      <c r="BB987" s="12"/>
      <c r="BC987" s="12"/>
      <c r="BD987" s="12"/>
    </row>
    <row r="988" spans="3:56" ht="12" x14ac:dyDescent="0.15">
      <c r="C988" s="11"/>
      <c r="D988" s="88"/>
      <c r="E988" s="11"/>
      <c r="F988" s="88"/>
      <c r="G988" s="11"/>
      <c r="H988" s="88"/>
      <c r="I988" s="11"/>
      <c r="J988" s="11"/>
      <c r="K988" s="11"/>
      <c r="L988" s="11"/>
      <c r="AT988" s="12"/>
      <c r="AU988" s="12"/>
      <c r="AV988" s="12"/>
      <c r="AW988" s="12"/>
      <c r="AX988" s="12"/>
      <c r="AZ988" s="12"/>
      <c r="BA988" s="12"/>
      <c r="BB988" s="12"/>
      <c r="BC988" s="12"/>
      <c r="BD988" s="12"/>
    </row>
    <row r="989" spans="3:56" ht="12" x14ac:dyDescent="0.15">
      <c r="C989" s="11"/>
      <c r="D989" s="88"/>
      <c r="E989" s="11"/>
      <c r="F989" s="88"/>
      <c r="G989" s="11"/>
      <c r="H989" s="88"/>
      <c r="I989" s="11"/>
      <c r="J989" s="11"/>
      <c r="K989" s="11"/>
      <c r="L989" s="11"/>
      <c r="AT989" s="12"/>
      <c r="AU989" s="12"/>
      <c r="AV989" s="12"/>
      <c r="AW989" s="12"/>
      <c r="AX989" s="12"/>
      <c r="AZ989" s="12"/>
      <c r="BA989" s="12"/>
      <c r="BB989" s="12"/>
      <c r="BC989" s="12"/>
      <c r="BD989" s="12"/>
    </row>
    <row r="990" spans="3:56" ht="12" x14ac:dyDescent="0.15">
      <c r="C990" s="11"/>
      <c r="D990" s="88"/>
      <c r="E990" s="11"/>
      <c r="F990" s="88"/>
      <c r="G990" s="11"/>
      <c r="H990" s="88"/>
      <c r="I990" s="11"/>
      <c r="J990" s="11"/>
      <c r="K990" s="11"/>
      <c r="L990" s="11"/>
      <c r="AT990" s="12"/>
      <c r="AU990" s="12"/>
      <c r="AV990" s="12"/>
      <c r="AW990" s="12"/>
      <c r="AX990" s="12"/>
      <c r="AZ990" s="12"/>
      <c r="BA990" s="12"/>
      <c r="BB990" s="12"/>
      <c r="BC990" s="12"/>
      <c r="BD990" s="12"/>
    </row>
    <row r="991" spans="3:56" ht="12" x14ac:dyDescent="0.15">
      <c r="C991" s="11"/>
      <c r="D991" s="88"/>
      <c r="E991" s="11"/>
      <c r="F991" s="88"/>
      <c r="G991" s="11"/>
      <c r="H991" s="88"/>
      <c r="I991" s="11"/>
      <c r="J991" s="11"/>
      <c r="K991" s="11"/>
      <c r="L991" s="11"/>
      <c r="AT991" s="12"/>
      <c r="AU991" s="12"/>
      <c r="AV991" s="12"/>
      <c r="AW991" s="12"/>
      <c r="AX991" s="12"/>
      <c r="AZ991" s="12"/>
      <c r="BA991" s="12"/>
      <c r="BB991" s="12"/>
      <c r="BC991" s="12"/>
      <c r="BD991" s="12"/>
    </row>
    <row r="992" spans="3:56" ht="12" x14ac:dyDescent="0.15">
      <c r="C992" s="11"/>
      <c r="D992" s="88"/>
      <c r="E992" s="11"/>
      <c r="F992" s="88"/>
      <c r="G992" s="11"/>
      <c r="H992" s="88"/>
      <c r="I992" s="11"/>
      <c r="J992" s="11"/>
      <c r="K992" s="11"/>
      <c r="L992" s="11"/>
      <c r="AT992" s="12"/>
      <c r="AU992" s="12"/>
      <c r="AV992" s="12"/>
      <c r="AW992" s="12"/>
      <c r="AX992" s="12"/>
      <c r="AZ992" s="12"/>
      <c r="BA992" s="12"/>
      <c r="BB992" s="12"/>
      <c r="BC992" s="12"/>
      <c r="BD992" s="12"/>
    </row>
    <row r="993" spans="3:56" ht="12" x14ac:dyDescent="0.15">
      <c r="C993" s="11"/>
      <c r="D993" s="88"/>
      <c r="E993" s="11"/>
      <c r="F993" s="88"/>
      <c r="G993" s="11"/>
      <c r="H993" s="88"/>
      <c r="I993" s="11"/>
      <c r="J993" s="11"/>
      <c r="K993" s="11"/>
      <c r="L993" s="11"/>
      <c r="AT993" s="12"/>
      <c r="AU993" s="12"/>
      <c r="AV993" s="12"/>
      <c r="AW993" s="12"/>
      <c r="AX993" s="12"/>
      <c r="AZ993" s="12"/>
      <c r="BA993" s="12"/>
      <c r="BB993" s="12"/>
      <c r="BC993" s="12"/>
      <c r="BD993" s="12"/>
    </row>
    <row r="994" spans="3:56" ht="12" x14ac:dyDescent="0.15">
      <c r="C994" s="11"/>
      <c r="D994" s="88"/>
      <c r="E994" s="11"/>
      <c r="F994" s="88"/>
      <c r="G994" s="11"/>
      <c r="H994" s="88"/>
      <c r="I994" s="11"/>
      <c r="J994" s="11"/>
      <c r="K994" s="11"/>
      <c r="L994" s="11"/>
      <c r="AT994" s="12"/>
      <c r="AU994" s="12"/>
      <c r="AV994" s="12"/>
      <c r="AW994" s="12"/>
      <c r="AX994" s="12"/>
      <c r="AZ994" s="12"/>
      <c r="BA994" s="12"/>
      <c r="BB994" s="12"/>
      <c r="BC994" s="12"/>
      <c r="BD994" s="12"/>
    </row>
    <row r="995" spans="3:56" ht="12" x14ac:dyDescent="0.15">
      <c r="C995" s="11"/>
      <c r="D995" s="88"/>
      <c r="E995" s="11"/>
      <c r="F995" s="88"/>
      <c r="G995" s="11"/>
      <c r="H995" s="88"/>
      <c r="I995" s="11"/>
      <c r="J995" s="11"/>
      <c r="K995" s="11"/>
      <c r="L995" s="11"/>
      <c r="AT995" s="12"/>
      <c r="AU995" s="12"/>
      <c r="AV995" s="12"/>
      <c r="AW995" s="12"/>
      <c r="AX995" s="12"/>
      <c r="AZ995" s="12"/>
      <c r="BA995" s="12"/>
      <c r="BB995" s="12"/>
      <c r="BC995" s="12"/>
      <c r="BD995" s="12"/>
    </row>
    <row r="996" spans="3:56" ht="12" x14ac:dyDescent="0.15">
      <c r="C996" s="11"/>
      <c r="D996" s="88"/>
      <c r="E996" s="11"/>
      <c r="F996" s="88"/>
      <c r="G996" s="11"/>
      <c r="H996" s="88"/>
      <c r="I996" s="11"/>
      <c r="J996" s="11"/>
      <c r="K996" s="11"/>
      <c r="L996" s="11"/>
      <c r="AT996" s="12"/>
      <c r="AU996" s="12"/>
      <c r="AV996" s="12"/>
      <c r="AW996" s="12"/>
      <c r="AX996" s="12"/>
      <c r="AZ996" s="12"/>
      <c r="BA996" s="12"/>
      <c r="BB996" s="12"/>
      <c r="BC996" s="12"/>
      <c r="BD996" s="12"/>
    </row>
    <row r="997" spans="3:56" ht="12" x14ac:dyDescent="0.15">
      <c r="C997" s="11"/>
      <c r="D997" s="88"/>
      <c r="E997" s="11"/>
      <c r="F997" s="88"/>
      <c r="G997" s="11"/>
      <c r="H997" s="88"/>
      <c r="I997" s="11"/>
      <c r="J997" s="11"/>
      <c r="K997" s="11"/>
      <c r="L997" s="11"/>
      <c r="AT997" s="12"/>
      <c r="AU997" s="12"/>
      <c r="AV997" s="12"/>
      <c r="AW997" s="12"/>
      <c r="AX997" s="12"/>
      <c r="AZ997" s="12"/>
      <c r="BA997" s="12"/>
      <c r="BB997" s="12"/>
      <c r="BC997" s="12"/>
      <c r="BD997" s="12"/>
    </row>
    <row r="998" spans="3:56" ht="12" x14ac:dyDescent="0.15">
      <c r="C998" s="11"/>
      <c r="D998" s="88"/>
      <c r="E998" s="11"/>
      <c r="F998" s="88"/>
      <c r="G998" s="11"/>
      <c r="H998" s="88"/>
      <c r="I998" s="11"/>
      <c r="J998" s="11"/>
      <c r="K998" s="11"/>
      <c r="L998" s="11"/>
      <c r="AT998" s="12"/>
      <c r="AU998" s="12"/>
      <c r="AV998" s="12"/>
      <c r="AW998" s="12"/>
      <c r="AX998" s="12"/>
      <c r="AZ998" s="12"/>
      <c r="BA998" s="12"/>
      <c r="BB998" s="12"/>
      <c r="BC998" s="12"/>
      <c r="BD998" s="12"/>
    </row>
    <row r="999" spans="3:56" ht="12" x14ac:dyDescent="0.15">
      <c r="C999" s="11"/>
      <c r="D999" s="88"/>
      <c r="E999" s="11"/>
      <c r="F999" s="88"/>
      <c r="G999" s="11"/>
      <c r="H999" s="88"/>
      <c r="I999" s="11"/>
      <c r="J999" s="11"/>
      <c r="K999" s="11"/>
      <c r="L999" s="11"/>
      <c r="AT999" s="12"/>
      <c r="AU999" s="12"/>
      <c r="AV999" s="12"/>
      <c r="AW999" s="12"/>
      <c r="AX999" s="12"/>
      <c r="AZ999" s="12"/>
      <c r="BA999" s="12"/>
      <c r="BB999" s="12"/>
      <c r="BC999" s="12"/>
      <c r="BD999" s="12"/>
    </row>
    <row r="1000" spans="3:56" ht="12" x14ac:dyDescent="0.15">
      <c r="C1000" s="11"/>
      <c r="D1000" s="88"/>
      <c r="E1000" s="11"/>
      <c r="F1000" s="88"/>
      <c r="G1000" s="11"/>
      <c r="H1000" s="88"/>
      <c r="I1000" s="11"/>
      <c r="J1000" s="11"/>
      <c r="K1000" s="11"/>
      <c r="L1000" s="11"/>
      <c r="AT1000" s="12"/>
      <c r="AU1000" s="12"/>
      <c r="AV1000" s="12"/>
      <c r="AW1000" s="12"/>
      <c r="AX1000" s="12"/>
      <c r="AZ1000" s="12"/>
      <c r="BA1000" s="12"/>
      <c r="BB1000" s="12"/>
      <c r="BC1000" s="12"/>
      <c r="BD1000" s="12"/>
    </row>
    <row r="1001" spans="3:56" ht="12" x14ac:dyDescent="0.15">
      <c r="C1001" s="11"/>
      <c r="D1001" s="88"/>
      <c r="E1001" s="11"/>
      <c r="F1001" s="88"/>
      <c r="G1001" s="11"/>
      <c r="H1001" s="88"/>
      <c r="I1001" s="11"/>
      <c r="J1001" s="11"/>
      <c r="K1001" s="11"/>
      <c r="L1001" s="11"/>
      <c r="AT1001" s="12"/>
      <c r="AU1001" s="12"/>
      <c r="AV1001" s="12"/>
      <c r="AW1001" s="12"/>
      <c r="AX1001" s="12"/>
      <c r="AZ1001" s="12"/>
      <c r="BA1001" s="12"/>
      <c r="BB1001" s="12"/>
      <c r="BC1001" s="12"/>
      <c r="BD1001" s="12"/>
    </row>
    <row r="1002" spans="3:56" ht="12" x14ac:dyDescent="0.15">
      <c r="C1002" s="11"/>
      <c r="D1002" s="88"/>
      <c r="E1002" s="11"/>
      <c r="F1002" s="88"/>
      <c r="G1002" s="11"/>
      <c r="H1002" s="88"/>
      <c r="I1002" s="11"/>
      <c r="J1002" s="11"/>
      <c r="K1002" s="11"/>
      <c r="L1002" s="11"/>
      <c r="AT1002" s="12"/>
      <c r="AU1002" s="12"/>
      <c r="AV1002" s="12"/>
      <c r="AW1002" s="12"/>
      <c r="AX1002" s="12"/>
      <c r="AZ1002" s="12"/>
      <c r="BA1002" s="12"/>
      <c r="BB1002" s="12"/>
      <c r="BC1002" s="12"/>
      <c r="BD1002" s="12"/>
    </row>
    <row r="1003" spans="3:56" ht="12" x14ac:dyDescent="0.15">
      <c r="C1003" s="11"/>
      <c r="D1003" s="88"/>
      <c r="E1003" s="11"/>
      <c r="F1003" s="88"/>
      <c r="G1003" s="11"/>
      <c r="H1003" s="88"/>
      <c r="I1003" s="11"/>
      <c r="J1003" s="11"/>
      <c r="K1003" s="11"/>
      <c r="L1003" s="11"/>
      <c r="AT1003" s="12"/>
      <c r="AU1003" s="12"/>
      <c r="AV1003" s="12"/>
      <c r="AW1003" s="12"/>
      <c r="AX1003" s="12"/>
      <c r="AZ1003" s="12"/>
      <c r="BA1003" s="12"/>
      <c r="BB1003" s="12"/>
      <c r="BC1003" s="12"/>
      <c r="BD1003" s="12"/>
    </row>
    <row r="1004" spans="3:56" ht="12" x14ac:dyDescent="0.15">
      <c r="C1004" s="11"/>
      <c r="D1004" s="88"/>
      <c r="E1004" s="11"/>
      <c r="F1004" s="88"/>
      <c r="G1004" s="11"/>
      <c r="H1004" s="88"/>
      <c r="I1004" s="11"/>
      <c r="J1004" s="11"/>
      <c r="K1004" s="11"/>
      <c r="L1004" s="11"/>
      <c r="AT1004" s="12"/>
      <c r="AU1004" s="12"/>
      <c r="AV1004" s="12"/>
      <c r="AW1004" s="12"/>
      <c r="AX1004" s="12"/>
      <c r="AZ1004" s="12"/>
      <c r="BA1004" s="12"/>
      <c r="BB1004" s="12"/>
      <c r="BC1004" s="12"/>
      <c r="BD1004" s="12"/>
    </row>
    <row r="1005" spans="3:56" ht="12" x14ac:dyDescent="0.15">
      <c r="C1005" s="11"/>
      <c r="D1005" s="88"/>
      <c r="E1005" s="11"/>
      <c r="F1005" s="88"/>
      <c r="G1005" s="11"/>
      <c r="H1005" s="88"/>
      <c r="I1005" s="11"/>
      <c r="J1005" s="11"/>
      <c r="K1005" s="11"/>
      <c r="L1005" s="11"/>
      <c r="AT1005" s="12"/>
      <c r="AU1005" s="12"/>
      <c r="AV1005" s="12"/>
      <c r="AW1005" s="12"/>
      <c r="AX1005" s="12"/>
      <c r="AZ1005" s="12"/>
      <c r="BA1005" s="12"/>
      <c r="BB1005" s="12"/>
      <c r="BC1005" s="12"/>
      <c r="BD1005" s="12"/>
    </row>
    <row r="1006" spans="3:56" ht="12" x14ac:dyDescent="0.15">
      <c r="C1006" s="11"/>
      <c r="D1006" s="88"/>
      <c r="E1006" s="11"/>
      <c r="F1006" s="88"/>
      <c r="G1006" s="11"/>
      <c r="H1006" s="88"/>
      <c r="I1006" s="11"/>
      <c r="J1006" s="11"/>
      <c r="K1006" s="11"/>
      <c r="L1006" s="11"/>
      <c r="AT1006" s="12"/>
      <c r="AU1006" s="12"/>
      <c r="AV1006" s="12"/>
      <c r="AW1006" s="12"/>
      <c r="AX1006" s="12"/>
      <c r="AZ1006" s="12"/>
      <c r="BA1006" s="12"/>
      <c r="BB1006" s="12"/>
      <c r="BC1006" s="12"/>
      <c r="BD1006" s="12"/>
    </row>
    <row r="1007" spans="3:56" ht="12" x14ac:dyDescent="0.15">
      <c r="C1007" s="11"/>
      <c r="D1007" s="88"/>
      <c r="E1007" s="11"/>
      <c r="F1007" s="88"/>
      <c r="G1007" s="11"/>
      <c r="H1007" s="88"/>
      <c r="I1007" s="11"/>
      <c r="J1007" s="11"/>
      <c r="K1007" s="11"/>
      <c r="L1007" s="11"/>
      <c r="AT1007" s="12"/>
      <c r="AU1007" s="12"/>
      <c r="AV1007" s="12"/>
      <c r="AW1007" s="12"/>
      <c r="AX1007" s="12"/>
      <c r="AZ1007" s="12"/>
      <c r="BA1007" s="12"/>
      <c r="BB1007" s="12"/>
      <c r="BC1007" s="12"/>
      <c r="BD1007" s="12"/>
    </row>
    <row r="1008" spans="3:56" ht="12" x14ac:dyDescent="0.15">
      <c r="C1008" s="11"/>
      <c r="D1008" s="88"/>
      <c r="E1008" s="11"/>
      <c r="F1008" s="88"/>
      <c r="G1008" s="11"/>
      <c r="H1008" s="88"/>
      <c r="I1008" s="11"/>
      <c r="J1008" s="11"/>
      <c r="K1008" s="11"/>
      <c r="L1008" s="11"/>
      <c r="AT1008" s="12"/>
      <c r="AU1008" s="12"/>
      <c r="AV1008" s="12"/>
      <c r="AW1008" s="12"/>
      <c r="AX1008" s="12"/>
      <c r="AZ1008" s="12"/>
      <c r="BA1008" s="12"/>
      <c r="BB1008" s="12"/>
      <c r="BC1008" s="12"/>
      <c r="BD1008" s="12"/>
    </row>
    <row r="1009" spans="3:56" ht="12" x14ac:dyDescent="0.15">
      <c r="C1009" s="11"/>
      <c r="D1009" s="88"/>
      <c r="E1009" s="11"/>
      <c r="F1009" s="88"/>
      <c r="G1009" s="11"/>
      <c r="H1009" s="88"/>
      <c r="I1009" s="11"/>
      <c r="J1009" s="11"/>
      <c r="K1009" s="11"/>
      <c r="L1009" s="11"/>
      <c r="AT1009" s="12"/>
      <c r="AU1009" s="12"/>
      <c r="AV1009" s="12"/>
      <c r="AW1009" s="12"/>
      <c r="AX1009" s="12"/>
      <c r="AZ1009" s="12"/>
      <c r="BA1009" s="12"/>
      <c r="BB1009" s="12"/>
      <c r="BC1009" s="12"/>
      <c r="BD1009" s="12"/>
    </row>
    <row r="1010" spans="3:56" ht="12" x14ac:dyDescent="0.15">
      <c r="C1010" s="11"/>
      <c r="D1010" s="88"/>
      <c r="E1010" s="11"/>
      <c r="F1010" s="88"/>
      <c r="G1010" s="11"/>
      <c r="H1010" s="88"/>
      <c r="I1010" s="11"/>
      <c r="J1010" s="11"/>
      <c r="K1010" s="11"/>
      <c r="L1010" s="11"/>
      <c r="AT1010" s="12"/>
      <c r="AU1010" s="12"/>
      <c r="AV1010" s="12"/>
      <c r="AW1010" s="12"/>
      <c r="AX1010" s="12"/>
      <c r="AZ1010" s="12"/>
      <c r="BA1010" s="12"/>
      <c r="BB1010" s="12"/>
      <c r="BC1010" s="12"/>
      <c r="BD1010" s="12"/>
    </row>
    <row r="1011" spans="3:56" ht="12" x14ac:dyDescent="0.15">
      <c r="C1011" s="11"/>
      <c r="D1011" s="88"/>
      <c r="E1011" s="11"/>
      <c r="F1011" s="88"/>
      <c r="G1011" s="11"/>
      <c r="H1011" s="88"/>
      <c r="I1011" s="11"/>
      <c r="J1011" s="11"/>
      <c r="K1011" s="11"/>
      <c r="L1011" s="11"/>
      <c r="AT1011" s="12"/>
      <c r="AU1011" s="12"/>
      <c r="AV1011" s="12"/>
      <c r="AW1011" s="12"/>
      <c r="AX1011" s="12"/>
      <c r="AZ1011" s="12"/>
      <c r="BA1011" s="12"/>
      <c r="BB1011" s="12"/>
      <c r="BC1011" s="12"/>
      <c r="BD1011" s="12"/>
    </row>
    <row r="1012" spans="3:56" ht="12" x14ac:dyDescent="0.15">
      <c r="C1012" s="11"/>
      <c r="D1012" s="88"/>
      <c r="E1012" s="11"/>
      <c r="F1012" s="88"/>
      <c r="G1012" s="11"/>
      <c r="H1012" s="88"/>
      <c r="I1012" s="11"/>
      <c r="J1012" s="11"/>
      <c r="K1012" s="11"/>
      <c r="L1012" s="11"/>
      <c r="AT1012" s="12"/>
      <c r="AU1012" s="12"/>
      <c r="AV1012" s="12"/>
      <c r="AW1012" s="12"/>
      <c r="AX1012" s="12"/>
      <c r="AZ1012" s="12"/>
      <c r="BA1012" s="12"/>
      <c r="BB1012" s="12"/>
      <c r="BC1012" s="12"/>
      <c r="BD1012" s="12"/>
    </row>
    <row r="1013" spans="3:56" ht="12" x14ac:dyDescent="0.15">
      <c r="C1013" s="11"/>
      <c r="D1013" s="88"/>
      <c r="E1013" s="11"/>
      <c r="F1013" s="88"/>
      <c r="G1013" s="11"/>
      <c r="H1013" s="88"/>
      <c r="I1013" s="11"/>
      <c r="J1013" s="11"/>
      <c r="K1013" s="11"/>
      <c r="L1013" s="11"/>
      <c r="AT1013" s="12"/>
      <c r="AU1013" s="12"/>
      <c r="AV1013" s="12"/>
      <c r="AW1013" s="12"/>
      <c r="AX1013" s="12"/>
      <c r="AZ1013" s="12"/>
      <c r="BA1013" s="12"/>
      <c r="BB1013" s="12"/>
      <c r="BC1013" s="12"/>
      <c r="BD1013" s="12"/>
    </row>
    <row r="1014" spans="3:56" ht="12" x14ac:dyDescent="0.15">
      <c r="C1014" s="11"/>
      <c r="D1014" s="88"/>
      <c r="E1014" s="11"/>
      <c r="F1014" s="88"/>
      <c r="G1014" s="11"/>
      <c r="H1014" s="88"/>
      <c r="I1014" s="11"/>
      <c r="J1014" s="11"/>
      <c r="K1014" s="11"/>
      <c r="L1014" s="11"/>
      <c r="AT1014" s="12"/>
      <c r="AU1014" s="12"/>
      <c r="AV1014" s="12"/>
      <c r="AW1014" s="12"/>
      <c r="AX1014" s="12"/>
      <c r="AZ1014" s="12"/>
      <c r="BA1014" s="12"/>
      <c r="BB1014" s="12"/>
      <c r="BC1014" s="12"/>
      <c r="BD1014" s="12"/>
    </row>
    <row r="1015" spans="3:56" ht="12" x14ac:dyDescent="0.15">
      <c r="C1015" s="11"/>
      <c r="D1015" s="88"/>
      <c r="E1015" s="11"/>
      <c r="F1015" s="88"/>
      <c r="G1015" s="11"/>
      <c r="H1015" s="88"/>
      <c r="I1015" s="11"/>
      <c r="J1015" s="11"/>
      <c r="K1015" s="11"/>
      <c r="L1015" s="11"/>
      <c r="AT1015" s="12"/>
      <c r="AU1015" s="12"/>
      <c r="AV1015" s="12"/>
      <c r="AW1015" s="12"/>
      <c r="AX1015" s="12"/>
      <c r="AZ1015" s="12"/>
      <c r="BA1015" s="12"/>
      <c r="BB1015" s="12"/>
      <c r="BC1015" s="12"/>
      <c r="BD1015" s="12"/>
    </row>
    <row r="1016" spans="3:56" ht="12" x14ac:dyDescent="0.15">
      <c r="C1016" s="11"/>
      <c r="D1016" s="88"/>
      <c r="E1016" s="11"/>
      <c r="F1016" s="88"/>
      <c r="G1016" s="11"/>
      <c r="H1016" s="88"/>
      <c r="I1016" s="11"/>
      <c r="J1016" s="11"/>
      <c r="K1016" s="11"/>
      <c r="L1016" s="11"/>
      <c r="AT1016" s="12"/>
      <c r="AU1016" s="12"/>
      <c r="AV1016" s="12"/>
      <c r="AW1016" s="12"/>
      <c r="AX1016" s="12"/>
      <c r="AZ1016" s="12"/>
      <c r="BA1016" s="12"/>
      <c r="BB1016" s="12"/>
      <c r="BC1016" s="12"/>
      <c r="BD1016" s="12"/>
    </row>
    <row r="1017" spans="3:56" ht="12" x14ac:dyDescent="0.15">
      <c r="C1017" s="11"/>
      <c r="D1017" s="88"/>
      <c r="E1017" s="11"/>
      <c r="F1017" s="88"/>
      <c r="G1017" s="11"/>
      <c r="H1017" s="88"/>
      <c r="I1017" s="11"/>
      <c r="J1017" s="11"/>
      <c r="K1017" s="11"/>
      <c r="L1017" s="11"/>
      <c r="AT1017" s="12"/>
      <c r="AU1017" s="12"/>
      <c r="AV1017" s="12"/>
      <c r="AW1017" s="12"/>
      <c r="AX1017" s="12"/>
      <c r="AZ1017" s="12"/>
      <c r="BA1017" s="12"/>
      <c r="BB1017" s="12"/>
      <c r="BC1017" s="12"/>
      <c r="BD1017" s="12"/>
    </row>
    <row r="1018" spans="3:56" ht="12" x14ac:dyDescent="0.15">
      <c r="C1018" s="11"/>
      <c r="D1018" s="88"/>
      <c r="E1018" s="11"/>
      <c r="F1018" s="88"/>
      <c r="G1018" s="11"/>
      <c r="H1018" s="88"/>
      <c r="I1018" s="11"/>
      <c r="J1018" s="11"/>
      <c r="K1018" s="11"/>
      <c r="L1018" s="11"/>
      <c r="AT1018" s="12"/>
      <c r="AU1018" s="12"/>
      <c r="AV1018" s="12"/>
      <c r="AW1018" s="12"/>
      <c r="AX1018" s="12"/>
      <c r="AZ1018" s="12"/>
      <c r="BA1018" s="12"/>
      <c r="BB1018" s="12"/>
      <c r="BC1018" s="12"/>
      <c r="BD1018" s="12"/>
    </row>
    <row r="1019" spans="3:56" ht="12" x14ac:dyDescent="0.15">
      <c r="C1019" s="11"/>
      <c r="D1019" s="88"/>
      <c r="E1019" s="11"/>
      <c r="F1019" s="88"/>
      <c r="G1019" s="11"/>
      <c r="H1019" s="88"/>
      <c r="I1019" s="11"/>
      <c r="J1019" s="11"/>
      <c r="K1019" s="11"/>
      <c r="L1019" s="11"/>
      <c r="AT1019" s="12"/>
      <c r="AU1019" s="12"/>
      <c r="AV1019" s="12"/>
      <c r="AW1019" s="12"/>
      <c r="AX1019" s="12"/>
      <c r="AZ1019" s="12"/>
      <c r="BA1019" s="12"/>
      <c r="BB1019" s="12"/>
      <c r="BC1019" s="12"/>
      <c r="BD1019" s="12"/>
    </row>
    <row r="1020" spans="3:56" ht="12" x14ac:dyDescent="0.15">
      <c r="C1020" s="11"/>
      <c r="D1020" s="88"/>
      <c r="E1020" s="11"/>
      <c r="F1020" s="88"/>
      <c r="G1020" s="11"/>
      <c r="H1020" s="88"/>
      <c r="I1020" s="11"/>
      <c r="J1020" s="11"/>
      <c r="K1020" s="11"/>
      <c r="L1020" s="11"/>
      <c r="AT1020" s="12"/>
      <c r="AU1020" s="12"/>
      <c r="AV1020" s="12"/>
      <c r="AW1020" s="12"/>
      <c r="AX1020" s="12"/>
      <c r="AZ1020" s="12"/>
      <c r="BA1020" s="12"/>
      <c r="BB1020" s="12"/>
      <c r="BC1020" s="12"/>
      <c r="BD1020" s="12"/>
    </row>
    <row r="1021" spans="3:56" ht="12" x14ac:dyDescent="0.15">
      <c r="C1021" s="11"/>
      <c r="D1021" s="88"/>
      <c r="E1021" s="11"/>
      <c r="F1021" s="88"/>
      <c r="G1021" s="11"/>
      <c r="H1021" s="88"/>
      <c r="I1021" s="11"/>
      <c r="J1021" s="11"/>
      <c r="K1021" s="11"/>
      <c r="L1021" s="11"/>
      <c r="AT1021" s="12"/>
      <c r="AU1021" s="12"/>
      <c r="AV1021" s="12"/>
      <c r="AW1021" s="12"/>
      <c r="AX1021" s="12"/>
      <c r="AZ1021" s="12"/>
      <c r="BA1021" s="12"/>
      <c r="BB1021" s="12"/>
      <c r="BC1021" s="12"/>
      <c r="BD1021" s="12"/>
    </row>
    <row r="1022" spans="3:56" ht="12" x14ac:dyDescent="0.15">
      <c r="C1022" s="11"/>
      <c r="D1022" s="88"/>
      <c r="E1022" s="11"/>
      <c r="F1022" s="88"/>
      <c r="G1022" s="11"/>
      <c r="H1022" s="88"/>
      <c r="I1022" s="11"/>
      <c r="J1022" s="11"/>
      <c r="K1022" s="11"/>
      <c r="L1022" s="11"/>
      <c r="AT1022" s="12"/>
      <c r="AU1022" s="12"/>
      <c r="AV1022" s="12"/>
      <c r="AW1022" s="12"/>
      <c r="AX1022" s="12"/>
      <c r="AZ1022" s="12"/>
      <c r="BA1022" s="12"/>
      <c r="BB1022" s="12"/>
      <c r="BC1022" s="12"/>
      <c r="BD1022" s="12"/>
    </row>
    <row r="1023" spans="3:56" ht="12" x14ac:dyDescent="0.15">
      <c r="C1023" s="11"/>
      <c r="D1023" s="88"/>
      <c r="E1023" s="11"/>
      <c r="F1023" s="88"/>
      <c r="G1023" s="11"/>
      <c r="H1023" s="88"/>
      <c r="I1023" s="11"/>
      <c r="J1023" s="11"/>
      <c r="K1023" s="11"/>
      <c r="L1023" s="11"/>
      <c r="AT1023" s="12"/>
      <c r="AU1023" s="12"/>
      <c r="AV1023" s="12"/>
      <c r="AW1023" s="12"/>
      <c r="AX1023" s="12"/>
      <c r="AZ1023" s="12"/>
      <c r="BA1023" s="12"/>
      <c r="BB1023" s="12"/>
      <c r="BC1023" s="12"/>
      <c r="BD1023" s="12"/>
    </row>
    <row r="1024" spans="3:56" ht="12" x14ac:dyDescent="0.15">
      <c r="C1024" s="11"/>
      <c r="D1024" s="88"/>
      <c r="E1024" s="11"/>
      <c r="F1024" s="88"/>
      <c r="G1024" s="11"/>
      <c r="H1024" s="88"/>
      <c r="I1024" s="11"/>
      <c r="J1024" s="11"/>
      <c r="K1024" s="11"/>
      <c r="L1024" s="11"/>
      <c r="AT1024" s="12"/>
      <c r="AU1024" s="12"/>
      <c r="AV1024" s="12"/>
      <c r="AW1024" s="12"/>
      <c r="AX1024" s="12"/>
      <c r="AZ1024" s="12"/>
      <c r="BA1024" s="12"/>
      <c r="BB1024" s="12"/>
      <c r="BC1024" s="12"/>
      <c r="BD1024" s="12"/>
    </row>
    <row r="1025" spans="3:56" ht="12" x14ac:dyDescent="0.15">
      <c r="C1025" s="11"/>
      <c r="D1025" s="88"/>
      <c r="E1025" s="11"/>
      <c r="F1025" s="88"/>
      <c r="G1025" s="11"/>
      <c r="H1025" s="88"/>
      <c r="I1025" s="11"/>
      <c r="J1025" s="11"/>
      <c r="K1025" s="11"/>
      <c r="L1025" s="11"/>
      <c r="AT1025" s="12"/>
      <c r="AU1025" s="12"/>
      <c r="AV1025" s="12"/>
      <c r="AW1025" s="12"/>
      <c r="AX1025" s="12"/>
      <c r="AZ1025" s="12"/>
      <c r="BA1025" s="12"/>
      <c r="BB1025" s="12"/>
      <c r="BC1025" s="12"/>
      <c r="BD1025" s="12"/>
    </row>
    <row r="1026" spans="3:56" ht="12" x14ac:dyDescent="0.15">
      <c r="C1026" s="11"/>
      <c r="D1026" s="88"/>
      <c r="E1026" s="11"/>
      <c r="F1026" s="88"/>
      <c r="G1026" s="11"/>
      <c r="H1026" s="88"/>
      <c r="I1026" s="11"/>
      <c r="J1026" s="11"/>
      <c r="K1026" s="11"/>
      <c r="L1026" s="11"/>
      <c r="AT1026" s="12"/>
      <c r="AU1026" s="12"/>
      <c r="AV1026" s="12"/>
      <c r="AW1026" s="12"/>
      <c r="AX1026" s="12"/>
      <c r="AZ1026" s="12"/>
      <c r="BA1026" s="12"/>
      <c r="BB1026" s="12"/>
      <c r="BC1026" s="12"/>
      <c r="BD1026" s="12"/>
    </row>
    <row r="1027" spans="3:56" ht="12" x14ac:dyDescent="0.15">
      <c r="C1027" s="11"/>
      <c r="D1027" s="88"/>
      <c r="E1027" s="11"/>
      <c r="F1027" s="88"/>
      <c r="G1027" s="11"/>
      <c r="H1027" s="88"/>
      <c r="I1027" s="11"/>
      <c r="J1027" s="11"/>
      <c r="K1027" s="11"/>
      <c r="L1027" s="11"/>
      <c r="AT1027" s="12"/>
      <c r="AU1027" s="12"/>
      <c r="AV1027" s="12"/>
      <c r="AW1027" s="12"/>
      <c r="AX1027" s="12"/>
      <c r="AZ1027" s="12"/>
      <c r="BA1027" s="12"/>
      <c r="BB1027" s="12"/>
      <c r="BC1027" s="12"/>
      <c r="BD1027" s="12"/>
    </row>
    <row r="1028" spans="3:56" ht="12" x14ac:dyDescent="0.15">
      <c r="C1028" s="11"/>
      <c r="D1028" s="88"/>
      <c r="E1028" s="11"/>
      <c r="F1028" s="88"/>
      <c r="G1028" s="11"/>
      <c r="H1028" s="88"/>
      <c r="I1028" s="11"/>
      <c r="J1028" s="11"/>
      <c r="K1028" s="11"/>
      <c r="L1028" s="11"/>
      <c r="AT1028" s="12"/>
      <c r="AU1028" s="12"/>
      <c r="AV1028" s="12"/>
      <c r="AW1028" s="12"/>
      <c r="AX1028" s="12"/>
      <c r="AZ1028" s="12"/>
      <c r="BA1028" s="12"/>
      <c r="BB1028" s="12"/>
      <c r="BC1028" s="12"/>
      <c r="BD1028" s="12"/>
    </row>
    <row r="1029" spans="3:56" ht="12" x14ac:dyDescent="0.15">
      <c r="C1029" s="11"/>
      <c r="D1029" s="88"/>
      <c r="E1029" s="11"/>
      <c r="F1029" s="88"/>
      <c r="G1029" s="11"/>
      <c r="H1029" s="88"/>
      <c r="I1029" s="11"/>
      <c r="J1029" s="11"/>
      <c r="K1029" s="11"/>
      <c r="L1029" s="11"/>
      <c r="AT1029" s="12"/>
      <c r="AU1029" s="12"/>
      <c r="AV1029" s="12"/>
      <c r="AW1029" s="12"/>
      <c r="AX1029" s="12"/>
      <c r="AZ1029" s="12"/>
      <c r="BA1029" s="12"/>
      <c r="BB1029" s="12"/>
      <c r="BC1029" s="12"/>
      <c r="BD1029" s="12"/>
    </row>
    <row r="1030" spans="3:56" ht="12" x14ac:dyDescent="0.15">
      <c r="C1030" s="11"/>
      <c r="D1030" s="88"/>
      <c r="E1030" s="11"/>
      <c r="F1030" s="88"/>
      <c r="G1030" s="11"/>
      <c r="H1030" s="88"/>
      <c r="I1030" s="11"/>
      <c r="J1030" s="11"/>
      <c r="K1030" s="11"/>
      <c r="L1030" s="11"/>
      <c r="AT1030" s="12"/>
      <c r="AU1030" s="12"/>
      <c r="AV1030" s="12"/>
      <c r="AW1030" s="12"/>
      <c r="AX1030" s="12"/>
      <c r="AZ1030" s="12"/>
      <c r="BA1030" s="12"/>
      <c r="BB1030" s="12"/>
      <c r="BC1030" s="12"/>
      <c r="BD1030" s="12"/>
    </row>
    <row r="1031" spans="3:56" ht="12" x14ac:dyDescent="0.15">
      <c r="C1031" s="11"/>
      <c r="D1031" s="88"/>
      <c r="E1031" s="11"/>
      <c r="F1031" s="88"/>
      <c r="G1031" s="11"/>
      <c r="H1031" s="88"/>
      <c r="I1031" s="11"/>
      <c r="J1031" s="11"/>
      <c r="K1031" s="11"/>
      <c r="L1031" s="11"/>
      <c r="AT1031" s="12"/>
      <c r="AU1031" s="12"/>
      <c r="AV1031" s="12"/>
      <c r="AW1031" s="12"/>
      <c r="AX1031" s="12"/>
      <c r="AZ1031" s="12"/>
      <c r="BA1031" s="12"/>
      <c r="BB1031" s="12"/>
      <c r="BC1031" s="12"/>
      <c r="BD1031" s="12"/>
    </row>
    <row r="1032" spans="3:56" ht="12" x14ac:dyDescent="0.15">
      <c r="C1032" s="11"/>
      <c r="D1032" s="88"/>
      <c r="E1032" s="11"/>
      <c r="F1032" s="88"/>
      <c r="G1032" s="11"/>
      <c r="H1032" s="88"/>
      <c r="I1032" s="11"/>
      <c r="J1032" s="11"/>
      <c r="K1032" s="11"/>
      <c r="L1032" s="11"/>
      <c r="AT1032" s="12"/>
      <c r="AU1032" s="12"/>
      <c r="AV1032" s="12"/>
      <c r="AW1032" s="12"/>
      <c r="AX1032" s="12"/>
      <c r="AZ1032" s="12"/>
      <c r="BA1032" s="12"/>
      <c r="BB1032" s="12"/>
      <c r="BC1032" s="12"/>
      <c r="BD1032" s="12"/>
    </row>
    <row r="1033" spans="3:56" ht="12" x14ac:dyDescent="0.15">
      <c r="C1033" s="11"/>
      <c r="D1033" s="88"/>
      <c r="E1033" s="11"/>
      <c r="F1033" s="88"/>
      <c r="G1033" s="11"/>
      <c r="H1033" s="88"/>
      <c r="I1033" s="11"/>
      <c r="J1033" s="11"/>
      <c r="K1033" s="11"/>
      <c r="L1033" s="11"/>
      <c r="AT1033" s="12"/>
      <c r="AU1033" s="12"/>
      <c r="AV1033" s="12"/>
      <c r="AW1033" s="12"/>
      <c r="AX1033" s="12"/>
      <c r="AZ1033" s="12"/>
      <c r="BA1033" s="12"/>
      <c r="BB1033" s="12"/>
      <c r="BC1033" s="12"/>
      <c r="BD1033" s="12"/>
    </row>
    <row r="1034" spans="3:56" ht="12" x14ac:dyDescent="0.15">
      <c r="C1034" s="11"/>
      <c r="D1034" s="88"/>
      <c r="E1034" s="11"/>
      <c r="F1034" s="88"/>
      <c r="G1034" s="11"/>
      <c r="H1034" s="88"/>
      <c r="I1034" s="11"/>
      <c r="J1034" s="11"/>
      <c r="K1034" s="11"/>
      <c r="L1034" s="11"/>
      <c r="AT1034" s="12"/>
      <c r="AU1034" s="12"/>
      <c r="AV1034" s="12"/>
      <c r="AW1034" s="12"/>
      <c r="AX1034" s="12"/>
      <c r="AZ1034" s="12"/>
      <c r="BA1034" s="12"/>
      <c r="BB1034" s="12"/>
      <c r="BC1034" s="12"/>
      <c r="BD1034" s="12"/>
    </row>
    <row r="1035" spans="3:56" ht="12" x14ac:dyDescent="0.15">
      <c r="C1035" s="11"/>
      <c r="D1035" s="88"/>
      <c r="E1035" s="11"/>
      <c r="F1035" s="88"/>
      <c r="G1035" s="11"/>
      <c r="H1035" s="88"/>
      <c r="I1035" s="11"/>
      <c r="J1035" s="11"/>
      <c r="K1035" s="11"/>
      <c r="L1035" s="11"/>
      <c r="AT1035" s="12"/>
      <c r="AU1035" s="12"/>
      <c r="AV1035" s="12"/>
      <c r="AW1035" s="12"/>
      <c r="AX1035" s="12"/>
      <c r="AZ1035" s="12"/>
      <c r="BA1035" s="12"/>
      <c r="BB1035" s="12"/>
      <c r="BC1035" s="12"/>
      <c r="BD1035" s="12"/>
    </row>
    <row r="1036" spans="3:56" ht="12" x14ac:dyDescent="0.15">
      <c r="C1036" s="11"/>
      <c r="D1036" s="88"/>
      <c r="E1036" s="11"/>
      <c r="F1036" s="88"/>
      <c r="G1036" s="11"/>
      <c r="H1036" s="88"/>
      <c r="I1036" s="11"/>
      <c r="J1036" s="11"/>
      <c r="K1036" s="11"/>
      <c r="L1036" s="11"/>
      <c r="AT1036" s="12"/>
      <c r="AU1036" s="12"/>
      <c r="AV1036" s="12"/>
      <c r="AW1036" s="12"/>
      <c r="AX1036" s="12"/>
      <c r="AZ1036" s="12"/>
      <c r="BA1036" s="12"/>
      <c r="BB1036" s="12"/>
      <c r="BC1036" s="12"/>
      <c r="BD1036" s="12"/>
    </row>
    <row r="1037" spans="3:56" ht="12" x14ac:dyDescent="0.15">
      <c r="C1037" s="11"/>
      <c r="D1037" s="88"/>
      <c r="E1037" s="11"/>
      <c r="F1037" s="88"/>
      <c r="G1037" s="11"/>
      <c r="H1037" s="88"/>
      <c r="I1037" s="11"/>
      <c r="J1037" s="11"/>
      <c r="K1037" s="11"/>
      <c r="L1037" s="11"/>
      <c r="AT1037" s="12"/>
      <c r="AU1037" s="12"/>
      <c r="AV1037" s="12"/>
      <c r="AW1037" s="12"/>
      <c r="AX1037" s="12"/>
      <c r="AZ1037" s="12"/>
      <c r="BA1037" s="12"/>
      <c r="BB1037" s="12"/>
      <c r="BC1037" s="12"/>
      <c r="BD1037" s="12"/>
    </row>
    <row r="1038" spans="3:56" ht="12" x14ac:dyDescent="0.15">
      <c r="C1038" s="11"/>
      <c r="D1038" s="88"/>
      <c r="E1038" s="11"/>
      <c r="F1038" s="88"/>
      <c r="G1038" s="11"/>
      <c r="H1038" s="88"/>
      <c r="I1038" s="11"/>
      <c r="J1038" s="11"/>
      <c r="K1038" s="11"/>
      <c r="L1038" s="11"/>
      <c r="AT1038" s="12"/>
      <c r="AU1038" s="12"/>
      <c r="AV1038" s="12"/>
      <c r="AW1038" s="12"/>
      <c r="AX1038" s="12"/>
      <c r="AZ1038" s="12"/>
      <c r="BA1038" s="12"/>
      <c r="BB1038" s="12"/>
      <c r="BC1038" s="12"/>
      <c r="BD1038" s="12"/>
    </row>
    <row r="1039" spans="3:56" ht="12" x14ac:dyDescent="0.15">
      <c r="C1039" s="11"/>
      <c r="D1039" s="88"/>
      <c r="E1039" s="11"/>
      <c r="F1039" s="88"/>
      <c r="G1039" s="11"/>
      <c r="H1039" s="88"/>
      <c r="I1039" s="11"/>
      <c r="J1039" s="11"/>
      <c r="K1039" s="11"/>
      <c r="L1039" s="11"/>
      <c r="AT1039" s="12"/>
      <c r="AU1039" s="12"/>
      <c r="AV1039" s="12"/>
      <c r="AW1039" s="12"/>
      <c r="AX1039" s="12"/>
      <c r="AZ1039" s="12"/>
      <c r="BA1039" s="12"/>
      <c r="BB1039" s="12"/>
      <c r="BC1039" s="12"/>
      <c r="BD1039" s="12"/>
    </row>
    <row r="1040" spans="3:56" ht="12" x14ac:dyDescent="0.15">
      <c r="C1040" s="11"/>
      <c r="D1040" s="88"/>
      <c r="E1040" s="11"/>
      <c r="F1040" s="88"/>
      <c r="G1040" s="11"/>
      <c r="H1040" s="88"/>
      <c r="I1040" s="11"/>
      <c r="J1040" s="11"/>
      <c r="K1040" s="11"/>
      <c r="L1040" s="11"/>
      <c r="AT1040" s="12"/>
      <c r="AU1040" s="12"/>
      <c r="AV1040" s="12"/>
      <c r="AW1040" s="12"/>
      <c r="AX1040" s="12"/>
      <c r="AZ1040" s="12"/>
      <c r="BA1040" s="12"/>
      <c r="BB1040" s="12"/>
      <c r="BC1040" s="12"/>
      <c r="BD1040" s="12"/>
    </row>
    <row r="1041" spans="3:56" ht="12" x14ac:dyDescent="0.15">
      <c r="C1041" s="11"/>
      <c r="D1041" s="88"/>
      <c r="E1041" s="11"/>
      <c r="F1041" s="88"/>
      <c r="G1041" s="11"/>
      <c r="H1041" s="88"/>
      <c r="I1041" s="11"/>
      <c r="J1041" s="11"/>
      <c r="K1041" s="11"/>
      <c r="L1041" s="11"/>
      <c r="AT1041" s="12"/>
      <c r="AU1041" s="12"/>
      <c r="AV1041" s="12"/>
      <c r="AW1041" s="12"/>
      <c r="AX1041" s="12"/>
      <c r="AZ1041" s="12"/>
      <c r="BA1041" s="12"/>
      <c r="BB1041" s="12"/>
      <c r="BC1041" s="12"/>
      <c r="BD1041" s="12"/>
    </row>
    <row r="1042" spans="3:56" ht="12" x14ac:dyDescent="0.15">
      <c r="C1042" s="11"/>
      <c r="D1042" s="88"/>
      <c r="E1042" s="11"/>
      <c r="F1042" s="88"/>
      <c r="G1042" s="11"/>
      <c r="H1042" s="88"/>
      <c r="I1042" s="11"/>
      <c r="J1042" s="11"/>
      <c r="K1042" s="11"/>
      <c r="L1042" s="11"/>
      <c r="AT1042" s="12"/>
      <c r="AU1042" s="12"/>
      <c r="AV1042" s="12"/>
      <c r="AW1042" s="12"/>
      <c r="AX1042" s="12"/>
      <c r="AZ1042" s="12"/>
      <c r="BA1042" s="12"/>
      <c r="BB1042" s="12"/>
      <c r="BC1042" s="12"/>
      <c r="BD1042" s="12"/>
    </row>
    <row r="1043" spans="3:56" ht="12" x14ac:dyDescent="0.15">
      <c r="C1043" s="11"/>
      <c r="D1043" s="88"/>
      <c r="E1043" s="11"/>
      <c r="F1043" s="88"/>
      <c r="G1043" s="11"/>
      <c r="H1043" s="88"/>
      <c r="I1043" s="11"/>
      <c r="J1043" s="11"/>
      <c r="K1043" s="11"/>
      <c r="L1043" s="11"/>
      <c r="AT1043" s="12"/>
      <c r="AU1043" s="12"/>
      <c r="AV1043" s="12"/>
      <c r="AW1043" s="12"/>
      <c r="AX1043" s="12"/>
      <c r="AZ1043" s="12"/>
      <c r="BA1043" s="12"/>
      <c r="BB1043" s="12"/>
      <c r="BC1043" s="12"/>
      <c r="BD1043" s="12"/>
    </row>
    <row r="1044" spans="3:56" ht="12" x14ac:dyDescent="0.15">
      <c r="C1044" s="11"/>
      <c r="D1044" s="88"/>
      <c r="E1044" s="11"/>
      <c r="F1044" s="88"/>
      <c r="G1044" s="11"/>
      <c r="H1044" s="88"/>
      <c r="I1044" s="11"/>
      <c r="J1044" s="11"/>
      <c r="K1044" s="11"/>
      <c r="L1044" s="11"/>
      <c r="AT1044" s="12"/>
      <c r="AU1044" s="12"/>
      <c r="AV1044" s="12"/>
      <c r="AW1044" s="12"/>
      <c r="AX1044" s="12"/>
      <c r="AZ1044" s="12"/>
      <c r="BA1044" s="12"/>
      <c r="BB1044" s="12"/>
      <c r="BC1044" s="12"/>
      <c r="BD1044" s="12"/>
    </row>
    <row r="1045" spans="3:56" ht="12" x14ac:dyDescent="0.15">
      <c r="C1045" s="11"/>
      <c r="D1045" s="88"/>
      <c r="E1045" s="11"/>
      <c r="F1045" s="88"/>
      <c r="G1045" s="11"/>
      <c r="H1045" s="88"/>
      <c r="I1045" s="11"/>
      <c r="J1045" s="11"/>
      <c r="K1045" s="11"/>
      <c r="L1045" s="11"/>
      <c r="AT1045" s="12"/>
      <c r="AU1045" s="12"/>
      <c r="AV1045" s="12"/>
      <c r="AW1045" s="12"/>
      <c r="AX1045" s="12"/>
      <c r="AZ1045" s="12"/>
      <c r="BA1045" s="12"/>
      <c r="BB1045" s="12"/>
      <c r="BC1045" s="12"/>
      <c r="BD1045" s="12"/>
    </row>
    <row r="1046" spans="3:56" ht="12" x14ac:dyDescent="0.15">
      <c r="C1046" s="11"/>
      <c r="D1046" s="88"/>
      <c r="E1046" s="11"/>
      <c r="F1046" s="88"/>
      <c r="G1046" s="11"/>
      <c r="H1046" s="88"/>
      <c r="I1046" s="11"/>
      <c r="J1046" s="11"/>
      <c r="K1046" s="11"/>
      <c r="L1046" s="11"/>
      <c r="AT1046" s="12"/>
      <c r="AU1046" s="12"/>
      <c r="AV1046" s="12"/>
      <c r="AW1046" s="12"/>
      <c r="AX1046" s="12"/>
      <c r="AZ1046" s="12"/>
      <c r="BA1046" s="12"/>
      <c r="BB1046" s="12"/>
      <c r="BC1046" s="12"/>
      <c r="BD1046" s="12"/>
    </row>
    <row r="1047" spans="3:56" ht="12" x14ac:dyDescent="0.15">
      <c r="C1047" s="11"/>
      <c r="D1047" s="88"/>
      <c r="E1047" s="11"/>
      <c r="F1047" s="88"/>
      <c r="G1047" s="11"/>
      <c r="H1047" s="88"/>
      <c r="I1047" s="11"/>
      <c r="J1047" s="11"/>
      <c r="K1047" s="11"/>
      <c r="L1047" s="11"/>
      <c r="AT1047" s="12"/>
      <c r="AU1047" s="12"/>
      <c r="AV1047" s="12"/>
      <c r="AW1047" s="12"/>
      <c r="AX1047" s="12"/>
      <c r="AZ1047" s="12"/>
      <c r="BA1047" s="12"/>
      <c r="BB1047" s="12"/>
      <c r="BC1047" s="12"/>
      <c r="BD1047" s="12"/>
    </row>
    <row r="1048" spans="3:56" ht="12" x14ac:dyDescent="0.15">
      <c r="C1048" s="11"/>
      <c r="D1048" s="88"/>
      <c r="E1048" s="11"/>
      <c r="F1048" s="88"/>
      <c r="G1048" s="11"/>
      <c r="H1048" s="88"/>
      <c r="I1048" s="11"/>
      <c r="J1048" s="11"/>
      <c r="K1048" s="11"/>
      <c r="L1048" s="11"/>
      <c r="AT1048" s="12"/>
      <c r="AU1048" s="12"/>
      <c r="AV1048" s="12"/>
      <c r="AW1048" s="12"/>
      <c r="AX1048" s="12"/>
      <c r="AZ1048" s="12"/>
      <c r="BA1048" s="12"/>
      <c r="BB1048" s="12"/>
      <c r="BC1048" s="12"/>
      <c r="BD1048" s="12"/>
    </row>
    <row r="1049" spans="3:56" ht="12" x14ac:dyDescent="0.15">
      <c r="C1049" s="11"/>
      <c r="D1049" s="88"/>
      <c r="E1049" s="11"/>
      <c r="F1049" s="88"/>
      <c r="G1049" s="11"/>
      <c r="H1049" s="88"/>
      <c r="I1049" s="11"/>
      <c r="J1049" s="11"/>
      <c r="K1049" s="11"/>
      <c r="L1049" s="11"/>
      <c r="AT1049" s="12"/>
      <c r="AU1049" s="12"/>
      <c r="AV1049" s="12"/>
      <c r="AW1049" s="12"/>
      <c r="AX1049" s="12"/>
      <c r="AZ1049" s="12"/>
      <c r="BA1049" s="12"/>
      <c r="BB1049" s="12"/>
      <c r="BC1049" s="12"/>
      <c r="BD1049" s="12"/>
    </row>
    <row r="1050" spans="3:56" ht="12" x14ac:dyDescent="0.15">
      <c r="C1050" s="11"/>
      <c r="D1050" s="88"/>
      <c r="E1050" s="11"/>
      <c r="F1050" s="88"/>
      <c r="G1050" s="11"/>
      <c r="H1050" s="88"/>
      <c r="I1050" s="11"/>
      <c r="J1050" s="11"/>
      <c r="K1050" s="11"/>
      <c r="L1050" s="11"/>
      <c r="AT1050" s="12"/>
      <c r="AU1050" s="12"/>
      <c r="AV1050" s="12"/>
      <c r="AW1050" s="12"/>
      <c r="AX1050" s="12"/>
      <c r="AZ1050" s="12"/>
      <c r="BA1050" s="12"/>
      <c r="BB1050" s="12"/>
      <c r="BC1050" s="12"/>
      <c r="BD1050" s="12"/>
    </row>
    <row r="1051" spans="3:56" ht="12" x14ac:dyDescent="0.15">
      <c r="C1051" s="11"/>
      <c r="D1051" s="88"/>
      <c r="E1051" s="11"/>
      <c r="F1051" s="88"/>
      <c r="G1051" s="11"/>
      <c r="H1051" s="88"/>
      <c r="I1051" s="11"/>
      <c r="J1051" s="11"/>
      <c r="K1051" s="11"/>
      <c r="L1051" s="11"/>
      <c r="AT1051" s="12"/>
      <c r="AU1051" s="12"/>
      <c r="AV1051" s="12"/>
      <c r="AW1051" s="12"/>
      <c r="AX1051" s="12"/>
      <c r="AZ1051" s="12"/>
      <c r="BA1051" s="12"/>
      <c r="BB1051" s="12"/>
      <c r="BC1051" s="12"/>
      <c r="BD1051" s="12"/>
    </row>
    <row r="1052" spans="3:56" ht="12" x14ac:dyDescent="0.15">
      <c r="C1052" s="11"/>
      <c r="D1052" s="88"/>
      <c r="E1052" s="11"/>
      <c r="F1052" s="88"/>
      <c r="G1052" s="11"/>
      <c r="H1052" s="88"/>
      <c r="I1052" s="11"/>
      <c r="J1052" s="11"/>
      <c r="K1052" s="11"/>
      <c r="L1052" s="11"/>
      <c r="AT1052" s="12"/>
      <c r="AU1052" s="12"/>
      <c r="AV1052" s="12"/>
      <c r="AW1052" s="12"/>
      <c r="AX1052" s="12"/>
      <c r="AZ1052" s="12"/>
      <c r="BA1052" s="12"/>
      <c r="BB1052" s="12"/>
      <c r="BC1052" s="12"/>
      <c r="BD1052" s="12"/>
    </row>
    <row r="1053" spans="3:56" ht="12" x14ac:dyDescent="0.15">
      <c r="C1053" s="11"/>
      <c r="D1053" s="88"/>
      <c r="E1053" s="11"/>
      <c r="F1053" s="88"/>
      <c r="G1053" s="11"/>
      <c r="H1053" s="88"/>
      <c r="I1053" s="11"/>
      <c r="J1053" s="11"/>
      <c r="K1053" s="11"/>
      <c r="L1053" s="11"/>
      <c r="AT1053" s="12"/>
      <c r="AU1053" s="12"/>
      <c r="AV1053" s="12"/>
      <c r="AW1053" s="12"/>
      <c r="AX1053" s="12"/>
      <c r="AZ1053" s="12"/>
      <c r="BA1053" s="12"/>
      <c r="BB1053" s="12"/>
      <c r="BC1053" s="12"/>
      <c r="BD1053" s="12"/>
    </row>
    <row r="1054" spans="3:56" ht="12" x14ac:dyDescent="0.15">
      <c r="C1054" s="11"/>
      <c r="D1054" s="88"/>
      <c r="E1054" s="11"/>
      <c r="F1054" s="88"/>
      <c r="G1054" s="11"/>
      <c r="H1054" s="88"/>
      <c r="I1054" s="11"/>
      <c r="J1054" s="11"/>
      <c r="K1054" s="11"/>
      <c r="L1054" s="11"/>
      <c r="AT1054" s="12"/>
      <c r="AU1054" s="12"/>
      <c r="AV1054" s="12"/>
      <c r="AW1054" s="12"/>
      <c r="AX1054" s="12"/>
      <c r="AZ1054" s="12"/>
      <c r="BA1054" s="12"/>
      <c r="BB1054" s="12"/>
      <c r="BC1054" s="12"/>
      <c r="BD1054" s="12"/>
    </row>
    <row r="1055" spans="3:56" ht="12" x14ac:dyDescent="0.15">
      <c r="C1055" s="11"/>
      <c r="D1055" s="88"/>
      <c r="E1055" s="11"/>
      <c r="F1055" s="88"/>
      <c r="G1055" s="11"/>
      <c r="H1055" s="88"/>
      <c r="I1055" s="11"/>
      <c r="J1055" s="11"/>
      <c r="K1055" s="11"/>
      <c r="L1055" s="11"/>
      <c r="AT1055" s="12"/>
      <c r="AU1055" s="12"/>
      <c r="AV1055" s="12"/>
      <c r="AW1055" s="12"/>
      <c r="AX1055" s="12"/>
      <c r="AZ1055" s="12"/>
      <c r="BA1055" s="12"/>
      <c r="BB1055" s="12"/>
      <c r="BC1055" s="12"/>
      <c r="BD1055" s="12"/>
    </row>
    <row r="1056" spans="3:56" ht="12" x14ac:dyDescent="0.15">
      <c r="C1056" s="11"/>
      <c r="D1056" s="88"/>
      <c r="E1056" s="11"/>
      <c r="F1056" s="88"/>
      <c r="G1056" s="11"/>
      <c r="H1056" s="88"/>
      <c r="I1056" s="11"/>
      <c r="J1056" s="11"/>
      <c r="K1056" s="11"/>
      <c r="L1056" s="11"/>
      <c r="AT1056" s="12"/>
      <c r="AU1056" s="12"/>
      <c r="AV1056" s="12"/>
      <c r="AW1056" s="12"/>
      <c r="AX1056" s="12"/>
      <c r="AZ1056" s="12"/>
      <c r="BA1056" s="12"/>
      <c r="BB1056" s="12"/>
      <c r="BC1056" s="12"/>
      <c r="BD1056" s="12"/>
    </row>
    <row r="1057" spans="3:56" ht="12" x14ac:dyDescent="0.15">
      <c r="C1057" s="11"/>
      <c r="D1057" s="88"/>
      <c r="E1057" s="11"/>
      <c r="F1057" s="88"/>
      <c r="G1057" s="11"/>
      <c r="H1057" s="88"/>
      <c r="I1057" s="11"/>
      <c r="J1057" s="11"/>
      <c r="K1057" s="11"/>
      <c r="L1057" s="11"/>
      <c r="AT1057" s="12"/>
      <c r="AU1057" s="12"/>
      <c r="AV1057" s="12"/>
      <c r="AW1057" s="12"/>
      <c r="AX1057" s="12"/>
      <c r="AZ1057" s="12"/>
      <c r="BA1057" s="12"/>
      <c r="BB1057" s="12"/>
      <c r="BC1057" s="12"/>
      <c r="BD1057" s="12"/>
    </row>
    <row r="1058" spans="3:56" ht="12" x14ac:dyDescent="0.15">
      <c r="C1058" s="11"/>
      <c r="D1058" s="88"/>
      <c r="E1058" s="11"/>
      <c r="F1058" s="88"/>
      <c r="G1058" s="11"/>
      <c r="H1058" s="88"/>
      <c r="I1058" s="11"/>
      <c r="J1058" s="11"/>
      <c r="K1058" s="11"/>
      <c r="L1058" s="11"/>
      <c r="AT1058" s="12"/>
      <c r="AU1058" s="12"/>
      <c r="AV1058" s="12"/>
      <c r="AW1058" s="12"/>
      <c r="AX1058" s="12"/>
      <c r="AZ1058" s="12"/>
      <c r="BA1058" s="12"/>
      <c r="BB1058" s="12"/>
      <c r="BC1058" s="12"/>
      <c r="BD1058" s="12"/>
    </row>
    <row r="1059" spans="3:56" ht="12" x14ac:dyDescent="0.15">
      <c r="C1059" s="11"/>
      <c r="D1059" s="88"/>
      <c r="E1059" s="11"/>
      <c r="F1059" s="88"/>
      <c r="G1059" s="11"/>
      <c r="H1059" s="88"/>
      <c r="I1059" s="11"/>
      <c r="J1059" s="11"/>
      <c r="K1059" s="11"/>
      <c r="L1059" s="11"/>
      <c r="AT1059" s="12"/>
      <c r="AU1059" s="12"/>
      <c r="AV1059" s="12"/>
      <c r="AW1059" s="12"/>
      <c r="AX1059" s="12"/>
      <c r="AZ1059" s="12"/>
      <c r="BA1059" s="12"/>
      <c r="BB1059" s="12"/>
      <c r="BC1059" s="12"/>
      <c r="BD1059" s="12"/>
    </row>
    <row r="1060" spans="3:56" ht="12" x14ac:dyDescent="0.15">
      <c r="C1060" s="11"/>
      <c r="D1060" s="88"/>
      <c r="E1060" s="11"/>
      <c r="F1060" s="88"/>
      <c r="G1060" s="11"/>
      <c r="H1060" s="88"/>
      <c r="I1060" s="11"/>
      <c r="J1060" s="11"/>
      <c r="K1060" s="11"/>
      <c r="L1060" s="11"/>
      <c r="AT1060" s="12"/>
      <c r="AU1060" s="12"/>
      <c r="AV1060" s="12"/>
      <c r="AW1060" s="12"/>
      <c r="AX1060" s="12"/>
      <c r="AZ1060" s="12"/>
      <c r="BA1060" s="12"/>
      <c r="BB1060" s="12"/>
      <c r="BC1060" s="12"/>
      <c r="BD1060" s="12"/>
    </row>
    <row r="1061" spans="3:56" ht="12" x14ac:dyDescent="0.15">
      <c r="C1061" s="11"/>
      <c r="D1061" s="88"/>
      <c r="E1061" s="11"/>
      <c r="F1061" s="88"/>
      <c r="G1061" s="11"/>
      <c r="H1061" s="88"/>
      <c r="I1061" s="11"/>
      <c r="J1061" s="11"/>
      <c r="K1061" s="11"/>
      <c r="L1061" s="11"/>
      <c r="AT1061" s="12"/>
      <c r="AU1061" s="12"/>
      <c r="AV1061" s="12"/>
      <c r="AW1061" s="12"/>
      <c r="AX1061" s="12"/>
      <c r="AZ1061" s="12"/>
      <c r="BA1061" s="12"/>
      <c r="BB1061" s="12"/>
      <c r="BC1061" s="12"/>
      <c r="BD1061" s="12"/>
    </row>
    <row r="1062" spans="3:56" ht="12" x14ac:dyDescent="0.15">
      <c r="C1062" s="11"/>
      <c r="D1062" s="88"/>
      <c r="E1062" s="11"/>
      <c r="F1062" s="88"/>
      <c r="G1062" s="11"/>
      <c r="H1062" s="88"/>
      <c r="I1062" s="11"/>
      <c r="J1062" s="11"/>
      <c r="K1062" s="11"/>
      <c r="L1062" s="11"/>
      <c r="AT1062" s="12"/>
      <c r="AU1062" s="12"/>
      <c r="AV1062" s="12"/>
      <c r="AW1062" s="12"/>
      <c r="AX1062" s="12"/>
      <c r="AZ1062" s="12"/>
      <c r="BA1062" s="12"/>
      <c r="BB1062" s="12"/>
      <c r="BC1062" s="12"/>
      <c r="BD1062" s="12"/>
    </row>
    <row r="1063" spans="3:56" ht="12" x14ac:dyDescent="0.15">
      <c r="C1063" s="11"/>
      <c r="D1063" s="88"/>
      <c r="E1063" s="11"/>
      <c r="F1063" s="88"/>
      <c r="G1063" s="11"/>
      <c r="H1063" s="88"/>
      <c r="I1063" s="11"/>
      <c r="J1063" s="11"/>
      <c r="K1063" s="11"/>
      <c r="L1063" s="11"/>
      <c r="AT1063" s="12"/>
      <c r="AU1063" s="12"/>
      <c r="AV1063" s="12"/>
      <c r="AW1063" s="12"/>
      <c r="AX1063" s="12"/>
      <c r="AZ1063" s="12"/>
      <c r="BA1063" s="12"/>
      <c r="BB1063" s="12"/>
      <c r="BC1063" s="12"/>
      <c r="BD1063" s="12"/>
    </row>
    <row r="1064" spans="3:56" ht="12" x14ac:dyDescent="0.15">
      <c r="C1064" s="11"/>
      <c r="D1064" s="88"/>
      <c r="E1064" s="11"/>
      <c r="F1064" s="88"/>
      <c r="G1064" s="11"/>
      <c r="H1064" s="88"/>
      <c r="I1064" s="11"/>
      <c r="J1064" s="11"/>
      <c r="K1064" s="11"/>
      <c r="L1064" s="11"/>
      <c r="AT1064" s="12"/>
      <c r="AU1064" s="12"/>
      <c r="AV1064" s="12"/>
      <c r="AW1064" s="12"/>
      <c r="AX1064" s="12"/>
      <c r="AZ1064" s="12"/>
      <c r="BA1064" s="12"/>
      <c r="BB1064" s="12"/>
      <c r="BC1064" s="12"/>
      <c r="BD1064" s="12"/>
    </row>
    <row r="1065" spans="3:56" ht="12" x14ac:dyDescent="0.15">
      <c r="C1065" s="11"/>
      <c r="D1065" s="88"/>
      <c r="E1065" s="11"/>
      <c r="F1065" s="88"/>
      <c r="G1065" s="11"/>
      <c r="H1065" s="88"/>
      <c r="I1065" s="11"/>
      <c r="J1065" s="11"/>
      <c r="K1065" s="11"/>
      <c r="L1065" s="11"/>
      <c r="AT1065" s="12"/>
      <c r="AU1065" s="12"/>
      <c r="AV1065" s="12"/>
      <c r="AW1065" s="12"/>
      <c r="AX1065" s="12"/>
      <c r="AZ1065" s="12"/>
      <c r="BA1065" s="12"/>
      <c r="BB1065" s="12"/>
      <c r="BC1065" s="12"/>
      <c r="BD1065" s="12"/>
    </row>
    <row r="1066" spans="3:56" ht="12" x14ac:dyDescent="0.15">
      <c r="C1066" s="11"/>
      <c r="D1066" s="88"/>
      <c r="E1066" s="11"/>
      <c r="F1066" s="88"/>
      <c r="G1066" s="11"/>
      <c r="H1066" s="88"/>
      <c r="I1066" s="11"/>
      <c r="J1066" s="11"/>
      <c r="K1066" s="11"/>
      <c r="L1066" s="11"/>
      <c r="AT1066" s="12"/>
      <c r="AU1066" s="12"/>
      <c r="AV1066" s="12"/>
      <c r="AW1066" s="12"/>
      <c r="AX1066" s="12"/>
      <c r="AZ1066" s="12"/>
      <c r="BA1066" s="12"/>
      <c r="BB1066" s="12"/>
      <c r="BC1066" s="12"/>
      <c r="BD1066" s="12"/>
    </row>
    <row r="1067" spans="3:56" ht="12" x14ac:dyDescent="0.15">
      <c r="C1067" s="11"/>
      <c r="D1067" s="88"/>
      <c r="E1067" s="11"/>
      <c r="F1067" s="88"/>
      <c r="G1067" s="11"/>
      <c r="H1067" s="88"/>
      <c r="I1067" s="11"/>
      <c r="J1067" s="11"/>
      <c r="K1067" s="11"/>
      <c r="L1067" s="11"/>
      <c r="AT1067" s="12"/>
      <c r="AU1067" s="12"/>
      <c r="AV1067" s="12"/>
      <c r="AW1067" s="12"/>
      <c r="AX1067" s="12"/>
      <c r="AZ1067" s="12"/>
      <c r="BA1067" s="12"/>
      <c r="BB1067" s="12"/>
      <c r="BC1067" s="12"/>
      <c r="BD1067" s="12"/>
    </row>
    <row r="1068" spans="3:56" ht="12" x14ac:dyDescent="0.15">
      <c r="C1068" s="11"/>
      <c r="D1068" s="88"/>
      <c r="E1068" s="11"/>
      <c r="F1068" s="88"/>
      <c r="G1068" s="11"/>
      <c r="H1068" s="88"/>
      <c r="I1068" s="11"/>
      <c r="J1068" s="11"/>
      <c r="K1068" s="11"/>
      <c r="L1068" s="11"/>
      <c r="AT1068" s="12"/>
      <c r="AU1068" s="12"/>
      <c r="AV1068" s="12"/>
      <c r="AW1068" s="12"/>
      <c r="AX1068" s="12"/>
      <c r="AZ1068" s="12"/>
      <c r="BA1068" s="12"/>
      <c r="BB1068" s="12"/>
      <c r="BC1068" s="12"/>
      <c r="BD1068" s="12"/>
    </row>
    <row r="1069" spans="3:56" ht="12" x14ac:dyDescent="0.15">
      <c r="C1069" s="11"/>
      <c r="D1069" s="88"/>
      <c r="E1069" s="11"/>
      <c r="F1069" s="88"/>
      <c r="G1069" s="11"/>
      <c r="H1069" s="88"/>
      <c r="I1069" s="11"/>
      <c r="J1069" s="11"/>
      <c r="K1069" s="11"/>
      <c r="L1069" s="11"/>
      <c r="AT1069" s="12"/>
      <c r="AU1069" s="12"/>
      <c r="AV1069" s="12"/>
      <c r="AW1069" s="12"/>
      <c r="AX1069" s="12"/>
      <c r="AZ1069" s="12"/>
      <c r="BA1069" s="12"/>
      <c r="BB1069" s="12"/>
      <c r="BC1069" s="12"/>
      <c r="BD1069" s="12"/>
    </row>
    <row r="1070" spans="3:56" ht="12" x14ac:dyDescent="0.15">
      <c r="C1070" s="11"/>
      <c r="D1070" s="88"/>
      <c r="E1070" s="11"/>
      <c r="F1070" s="88"/>
      <c r="G1070" s="11"/>
      <c r="H1070" s="88"/>
      <c r="I1070" s="11"/>
      <c r="J1070" s="11"/>
      <c r="K1070" s="11"/>
      <c r="L1070" s="11"/>
      <c r="AT1070" s="12"/>
      <c r="AU1070" s="12"/>
      <c r="AV1070" s="12"/>
      <c r="AW1070" s="12"/>
      <c r="AX1070" s="12"/>
      <c r="AZ1070" s="12"/>
      <c r="BA1070" s="12"/>
      <c r="BB1070" s="12"/>
      <c r="BC1070" s="12"/>
      <c r="BD1070" s="12"/>
    </row>
    <row r="1071" spans="3:56" ht="12" x14ac:dyDescent="0.15">
      <c r="C1071" s="11"/>
      <c r="D1071" s="88"/>
      <c r="E1071" s="11"/>
      <c r="F1071" s="88"/>
      <c r="G1071" s="11"/>
      <c r="H1071" s="88"/>
      <c r="I1071" s="11"/>
      <c r="J1071" s="11"/>
      <c r="K1071" s="11"/>
      <c r="L1071" s="11"/>
      <c r="AT1071" s="12"/>
      <c r="AU1071" s="12"/>
      <c r="AV1071" s="12"/>
      <c r="AW1071" s="12"/>
      <c r="AX1071" s="12"/>
      <c r="AZ1071" s="12"/>
      <c r="BA1071" s="12"/>
      <c r="BB1071" s="12"/>
      <c r="BC1071" s="12"/>
      <c r="BD1071" s="12"/>
    </row>
    <row r="1072" spans="3:56" ht="12" x14ac:dyDescent="0.15">
      <c r="C1072" s="11"/>
      <c r="D1072" s="88"/>
      <c r="E1072" s="11"/>
      <c r="F1072" s="88"/>
      <c r="G1072" s="11"/>
      <c r="H1072" s="88"/>
      <c r="I1072" s="11"/>
      <c r="J1072" s="11"/>
      <c r="K1072" s="11"/>
      <c r="L1072" s="11"/>
      <c r="AT1072" s="12"/>
      <c r="AU1072" s="12"/>
      <c r="AV1072" s="12"/>
      <c r="AW1072" s="12"/>
      <c r="AX1072" s="12"/>
      <c r="AZ1072" s="12"/>
      <c r="BA1072" s="12"/>
      <c r="BB1072" s="12"/>
      <c r="BC1072" s="12"/>
      <c r="BD1072" s="12"/>
    </row>
    <row r="1073" spans="3:56" ht="12" x14ac:dyDescent="0.15">
      <c r="C1073" s="11"/>
      <c r="D1073" s="88"/>
      <c r="E1073" s="11"/>
      <c r="F1073" s="88"/>
      <c r="G1073" s="11"/>
      <c r="H1073" s="88"/>
      <c r="I1073" s="11"/>
      <c r="J1073" s="11"/>
      <c r="K1073" s="11"/>
      <c r="L1073" s="11"/>
      <c r="AT1073" s="12"/>
      <c r="AU1073" s="12"/>
      <c r="AV1073" s="12"/>
      <c r="AW1073" s="12"/>
      <c r="AX1073" s="12"/>
      <c r="AZ1073" s="12"/>
      <c r="BA1073" s="12"/>
      <c r="BB1073" s="12"/>
      <c r="BC1073" s="12"/>
      <c r="BD1073" s="12"/>
    </row>
    <row r="1074" spans="3:56" ht="12" x14ac:dyDescent="0.15">
      <c r="C1074" s="11"/>
      <c r="D1074" s="88"/>
      <c r="E1074" s="11"/>
      <c r="F1074" s="88"/>
      <c r="G1074" s="11"/>
      <c r="H1074" s="88"/>
      <c r="I1074" s="11"/>
      <c r="J1074" s="11"/>
      <c r="K1074" s="11"/>
      <c r="L1074" s="11"/>
      <c r="AT1074" s="12"/>
      <c r="AU1074" s="12"/>
      <c r="AV1074" s="12"/>
      <c r="AW1074" s="12"/>
      <c r="AX1074" s="12"/>
      <c r="AZ1074" s="12"/>
      <c r="BA1074" s="12"/>
      <c r="BB1074" s="12"/>
      <c r="BC1074" s="12"/>
      <c r="BD1074" s="12"/>
    </row>
    <row r="1075" spans="3:56" ht="12" x14ac:dyDescent="0.15">
      <c r="C1075" s="11"/>
      <c r="D1075" s="88"/>
      <c r="E1075" s="11"/>
      <c r="F1075" s="88"/>
      <c r="G1075" s="11"/>
      <c r="H1075" s="88"/>
      <c r="I1075" s="11"/>
      <c r="J1075" s="11"/>
      <c r="K1075" s="11"/>
      <c r="L1075" s="11"/>
      <c r="AT1075" s="12"/>
      <c r="AU1075" s="12"/>
      <c r="AV1075" s="12"/>
      <c r="AW1075" s="12"/>
      <c r="AX1075" s="12"/>
      <c r="AZ1075" s="12"/>
      <c r="BA1075" s="12"/>
      <c r="BB1075" s="12"/>
      <c r="BC1075" s="12"/>
      <c r="BD1075" s="12"/>
    </row>
    <row r="1076" spans="3:56" ht="12" x14ac:dyDescent="0.15">
      <c r="C1076" s="11"/>
      <c r="D1076" s="88"/>
      <c r="E1076" s="11"/>
      <c r="F1076" s="88"/>
      <c r="G1076" s="11"/>
      <c r="H1076" s="88"/>
      <c r="I1076" s="11"/>
      <c r="J1076" s="11"/>
      <c r="K1076" s="11"/>
      <c r="L1076" s="11"/>
      <c r="AT1076" s="12"/>
      <c r="AU1076" s="12"/>
      <c r="AV1076" s="12"/>
      <c r="AW1076" s="12"/>
      <c r="AX1076" s="12"/>
      <c r="AZ1076" s="12"/>
      <c r="BA1076" s="12"/>
      <c r="BB1076" s="12"/>
      <c r="BC1076" s="12"/>
      <c r="BD1076" s="12"/>
    </row>
    <row r="1077" spans="3:56" ht="12" x14ac:dyDescent="0.15">
      <c r="C1077" s="11"/>
      <c r="D1077" s="88"/>
      <c r="E1077" s="11"/>
      <c r="F1077" s="88"/>
      <c r="G1077" s="11"/>
      <c r="H1077" s="88"/>
      <c r="I1077" s="11"/>
      <c r="J1077" s="11"/>
      <c r="K1077" s="11"/>
      <c r="L1077" s="11"/>
      <c r="AT1077" s="12"/>
      <c r="AU1077" s="12"/>
      <c r="AV1077" s="12"/>
      <c r="AW1077" s="12"/>
      <c r="AX1077" s="12"/>
      <c r="AZ1077" s="12"/>
      <c r="BA1077" s="12"/>
      <c r="BB1077" s="12"/>
      <c r="BC1077" s="12"/>
      <c r="BD1077" s="12"/>
    </row>
    <row r="1078" spans="3:56" ht="12" x14ac:dyDescent="0.15">
      <c r="C1078" s="11"/>
      <c r="D1078" s="88"/>
      <c r="E1078" s="11"/>
      <c r="F1078" s="88"/>
      <c r="G1078" s="11"/>
      <c r="H1078" s="88"/>
      <c r="I1078" s="11"/>
      <c r="J1078" s="11"/>
      <c r="K1078" s="11"/>
      <c r="L1078" s="11"/>
      <c r="AT1078" s="12"/>
      <c r="AU1078" s="12"/>
      <c r="AV1078" s="12"/>
      <c r="AW1078" s="12"/>
      <c r="AX1078" s="12"/>
      <c r="AZ1078" s="12"/>
      <c r="BA1078" s="12"/>
      <c r="BB1078" s="12"/>
      <c r="BC1078" s="12"/>
      <c r="BD1078" s="12"/>
    </row>
    <row r="1079" spans="3:56" ht="12" x14ac:dyDescent="0.15">
      <c r="C1079" s="11"/>
      <c r="D1079" s="88"/>
      <c r="E1079" s="11"/>
      <c r="F1079" s="88"/>
      <c r="G1079" s="11"/>
      <c r="H1079" s="88"/>
      <c r="I1079" s="11"/>
      <c r="J1079" s="11"/>
      <c r="K1079" s="11"/>
      <c r="L1079" s="11"/>
      <c r="AT1079" s="12"/>
      <c r="AU1079" s="12"/>
      <c r="AV1079" s="12"/>
      <c r="AW1079" s="12"/>
      <c r="AX1079" s="12"/>
      <c r="AZ1079" s="12"/>
      <c r="BA1079" s="12"/>
      <c r="BB1079" s="12"/>
      <c r="BC1079" s="12"/>
      <c r="BD1079" s="12"/>
    </row>
    <row r="1080" spans="3:56" ht="12" x14ac:dyDescent="0.15">
      <c r="C1080" s="11"/>
      <c r="D1080" s="88"/>
      <c r="E1080" s="11"/>
      <c r="F1080" s="88"/>
      <c r="G1080" s="11"/>
      <c r="H1080" s="88"/>
      <c r="I1080" s="11"/>
      <c r="J1080" s="11"/>
      <c r="K1080" s="11"/>
      <c r="L1080" s="11"/>
      <c r="AT1080" s="12"/>
      <c r="AU1080" s="12"/>
      <c r="AV1080" s="12"/>
      <c r="AW1080" s="12"/>
      <c r="AX1080" s="12"/>
      <c r="AZ1080" s="12"/>
      <c r="BA1080" s="12"/>
      <c r="BB1080" s="12"/>
      <c r="BC1080" s="12"/>
      <c r="BD1080" s="12"/>
    </row>
    <row r="1081" spans="3:56" ht="12" x14ac:dyDescent="0.15">
      <c r="C1081" s="11"/>
      <c r="D1081" s="88"/>
      <c r="E1081" s="11"/>
      <c r="F1081" s="88"/>
      <c r="G1081" s="11"/>
      <c r="H1081" s="88"/>
      <c r="I1081" s="11"/>
      <c r="J1081" s="11"/>
      <c r="K1081" s="11"/>
      <c r="L1081" s="11"/>
      <c r="AT1081" s="12"/>
      <c r="AU1081" s="12"/>
      <c r="AV1081" s="12"/>
      <c r="AW1081" s="12"/>
      <c r="AX1081" s="12"/>
      <c r="AZ1081" s="12"/>
      <c r="BA1081" s="12"/>
      <c r="BB1081" s="12"/>
      <c r="BC1081" s="12"/>
      <c r="BD1081" s="12"/>
    </row>
    <row r="1082" spans="3:56" ht="12" x14ac:dyDescent="0.15">
      <c r="C1082" s="11"/>
      <c r="D1082" s="88"/>
      <c r="E1082" s="11"/>
      <c r="F1082" s="88"/>
      <c r="G1082" s="11"/>
      <c r="H1082" s="88"/>
      <c r="I1082" s="11"/>
      <c r="J1082" s="11"/>
      <c r="K1082" s="11"/>
      <c r="L1082" s="11"/>
      <c r="AT1082" s="12"/>
      <c r="AU1082" s="12"/>
      <c r="AV1082" s="12"/>
      <c r="AW1082" s="12"/>
      <c r="AX1082" s="12"/>
      <c r="AZ1082" s="12"/>
      <c r="BA1082" s="12"/>
      <c r="BB1082" s="12"/>
      <c r="BC1082" s="12"/>
      <c r="BD1082" s="12"/>
    </row>
    <row r="1083" spans="3:56" ht="12" x14ac:dyDescent="0.15">
      <c r="C1083" s="11"/>
      <c r="D1083" s="88"/>
      <c r="E1083" s="11"/>
      <c r="F1083" s="88"/>
      <c r="G1083" s="11"/>
      <c r="H1083" s="88"/>
      <c r="I1083" s="11"/>
      <c r="J1083" s="11"/>
      <c r="K1083" s="11"/>
      <c r="L1083" s="11"/>
      <c r="AT1083" s="12"/>
      <c r="AU1083" s="12"/>
      <c r="AV1083" s="12"/>
      <c r="AW1083" s="12"/>
      <c r="AX1083" s="12"/>
      <c r="AZ1083" s="12"/>
      <c r="BA1083" s="12"/>
      <c r="BB1083" s="12"/>
      <c r="BC1083" s="12"/>
      <c r="BD1083" s="12"/>
    </row>
    <row r="1084" spans="3:56" ht="12" x14ac:dyDescent="0.15">
      <c r="C1084" s="11"/>
      <c r="D1084" s="88"/>
      <c r="E1084" s="11"/>
      <c r="F1084" s="88"/>
      <c r="G1084" s="11"/>
      <c r="H1084" s="88"/>
      <c r="I1084" s="11"/>
      <c r="J1084" s="11"/>
      <c r="K1084" s="11"/>
      <c r="L1084" s="11"/>
      <c r="AT1084" s="12"/>
      <c r="AU1084" s="12"/>
      <c r="AV1084" s="12"/>
      <c r="AW1084" s="12"/>
      <c r="AX1084" s="12"/>
      <c r="AZ1084" s="12"/>
      <c r="BA1084" s="12"/>
      <c r="BB1084" s="12"/>
      <c r="BC1084" s="12"/>
      <c r="BD1084" s="12"/>
    </row>
    <row r="1085" spans="3:56" ht="12" x14ac:dyDescent="0.15">
      <c r="C1085" s="11"/>
      <c r="D1085" s="88"/>
      <c r="E1085" s="11"/>
      <c r="F1085" s="88"/>
      <c r="G1085" s="11"/>
      <c r="H1085" s="88"/>
      <c r="I1085" s="11"/>
      <c r="J1085" s="11"/>
      <c r="K1085" s="11"/>
      <c r="L1085" s="11"/>
      <c r="AT1085" s="12"/>
      <c r="AU1085" s="12"/>
      <c r="AV1085" s="12"/>
      <c r="AW1085" s="12"/>
      <c r="AX1085" s="12"/>
      <c r="AZ1085" s="12"/>
      <c r="BA1085" s="12"/>
      <c r="BB1085" s="12"/>
      <c r="BC1085" s="12"/>
      <c r="BD1085" s="12"/>
    </row>
    <row r="1086" spans="3:56" ht="12" x14ac:dyDescent="0.15">
      <c r="C1086" s="11"/>
      <c r="D1086" s="88"/>
      <c r="E1086" s="11"/>
      <c r="F1086" s="88"/>
      <c r="G1086" s="11"/>
      <c r="H1086" s="88"/>
      <c r="I1086" s="11"/>
      <c r="J1086" s="11"/>
      <c r="K1086" s="11"/>
      <c r="L1086" s="11"/>
      <c r="AT1086" s="12"/>
      <c r="AU1086" s="12"/>
      <c r="AV1086" s="12"/>
      <c r="AW1086" s="12"/>
      <c r="AX1086" s="12"/>
      <c r="AZ1086" s="12"/>
      <c r="BA1086" s="12"/>
      <c r="BB1086" s="12"/>
      <c r="BC1086" s="12"/>
      <c r="BD1086" s="12"/>
    </row>
    <row r="1087" spans="3:56" ht="12" x14ac:dyDescent="0.15">
      <c r="C1087" s="11"/>
      <c r="D1087" s="88"/>
      <c r="E1087" s="11"/>
      <c r="F1087" s="88"/>
      <c r="G1087" s="11"/>
      <c r="H1087" s="88"/>
      <c r="I1087" s="11"/>
      <c r="J1087" s="11"/>
      <c r="K1087" s="11"/>
      <c r="L1087" s="11"/>
      <c r="AT1087" s="12"/>
      <c r="AU1087" s="12"/>
      <c r="AV1087" s="12"/>
      <c r="AW1087" s="12"/>
      <c r="AX1087" s="12"/>
      <c r="AZ1087" s="12"/>
      <c r="BA1087" s="12"/>
      <c r="BB1087" s="12"/>
      <c r="BC1087" s="12"/>
      <c r="BD1087" s="12"/>
    </row>
    <row r="1088" spans="3:56" ht="12" x14ac:dyDescent="0.15">
      <c r="C1088" s="11"/>
      <c r="D1088" s="88"/>
      <c r="E1088" s="11"/>
      <c r="F1088" s="88"/>
      <c r="G1088" s="11"/>
      <c r="H1088" s="88"/>
      <c r="I1088" s="11"/>
      <c r="J1088" s="11"/>
      <c r="K1088" s="11"/>
      <c r="L1088" s="11"/>
      <c r="AT1088" s="12"/>
      <c r="AU1088" s="12"/>
      <c r="AV1088" s="12"/>
      <c r="AW1088" s="12"/>
      <c r="AX1088" s="12"/>
      <c r="AZ1088" s="12"/>
      <c r="BA1088" s="12"/>
      <c r="BB1088" s="12"/>
      <c r="BC1088" s="12"/>
      <c r="BD1088" s="12"/>
    </row>
    <row r="1089" spans="3:56" ht="12" x14ac:dyDescent="0.15">
      <c r="C1089" s="11"/>
      <c r="D1089" s="88"/>
      <c r="E1089" s="11"/>
      <c r="F1089" s="88"/>
      <c r="G1089" s="11"/>
      <c r="H1089" s="88"/>
      <c r="I1089" s="11"/>
      <c r="J1089" s="11"/>
      <c r="K1089" s="11"/>
      <c r="L1089" s="11"/>
      <c r="AT1089" s="12"/>
      <c r="AU1089" s="12"/>
      <c r="AV1089" s="12"/>
      <c r="AW1089" s="12"/>
      <c r="AX1089" s="12"/>
      <c r="AZ1089" s="12"/>
      <c r="BA1089" s="12"/>
      <c r="BB1089" s="12"/>
      <c r="BC1089" s="12"/>
      <c r="BD1089" s="12"/>
    </row>
    <row r="1090" spans="3:56" ht="12" x14ac:dyDescent="0.15">
      <c r="C1090" s="11"/>
      <c r="D1090" s="88"/>
      <c r="E1090" s="11"/>
      <c r="F1090" s="88"/>
      <c r="G1090" s="11"/>
      <c r="H1090" s="88"/>
      <c r="I1090" s="11"/>
      <c r="J1090" s="11"/>
      <c r="K1090" s="11"/>
      <c r="L1090" s="11"/>
      <c r="AT1090" s="12"/>
      <c r="AU1090" s="12"/>
      <c r="AV1090" s="12"/>
      <c r="AW1090" s="12"/>
      <c r="AX1090" s="12"/>
      <c r="AZ1090" s="12"/>
      <c r="BA1090" s="12"/>
      <c r="BB1090" s="12"/>
      <c r="BC1090" s="12"/>
      <c r="BD1090" s="12"/>
    </row>
    <row r="1091" spans="3:56" ht="12" x14ac:dyDescent="0.15">
      <c r="C1091" s="11"/>
      <c r="D1091" s="88"/>
      <c r="E1091" s="11"/>
      <c r="F1091" s="88"/>
      <c r="G1091" s="11"/>
      <c r="H1091" s="88"/>
      <c r="I1091" s="11"/>
      <c r="J1091" s="11"/>
      <c r="K1091" s="11"/>
      <c r="L1091" s="11"/>
      <c r="AT1091" s="12"/>
      <c r="AU1091" s="12"/>
      <c r="AV1091" s="12"/>
      <c r="AW1091" s="12"/>
      <c r="AX1091" s="12"/>
      <c r="AZ1091" s="12"/>
      <c r="BA1091" s="12"/>
      <c r="BB1091" s="12"/>
      <c r="BC1091" s="12"/>
      <c r="BD1091" s="12"/>
    </row>
    <row r="1092" spans="3:56" ht="12" x14ac:dyDescent="0.15">
      <c r="C1092" s="11"/>
      <c r="D1092" s="88"/>
      <c r="E1092" s="11"/>
      <c r="F1092" s="88"/>
      <c r="G1092" s="11"/>
      <c r="H1092" s="88"/>
      <c r="I1092" s="11"/>
      <c r="J1092" s="11"/>
      <c r="K1092" s="11"/>
      <c r="L1092" s="11"/>
      <c r="AT1092" s="12"/>
      <c r="AU1092" s="12"/>
      <c r="AV1092" s="12"/>
      <c r="AW1092" s="12"/>
      <c r="AX1092" s="12"/>
      <c r="AZ1092" s="12"/>
      <c r="BA1092" s="12"/>
      <c r="BB1092" s="12"/>
      <c r="BC1092" s="12"/>
      <c r="BD1092" s="12"/>
    </row>
    <row r="1093" spans="3:56" ht="12" x14ac:dyDescent="0.15">
      <c r="C1093" s="11"/>
      <c r="D1093" s="88"/>
      <c r="E1093" s="11"/>
      <c r="F1093" s="88"/>
      <c r="G1093" s="11"/>
      <c r="H1093" s="88"/>
      <c r="I1093" s="11"/>
      <c r="J1093" s="11"/>
      <c r="K1093" s="11"/>
      <c r="L1093" s="11"/>
      <c r="AT1093" s="12"/>
      <c r="AU1093" s="12"/>
      <c r="AV1093" s="12"/>
      <c r="AW1093" s="12"/>
      <c r="AX1093" s="12"/>
      <c r="AZ1093" s="12"/>
      <c r="BA1093" s="12"/>
      <c r="BB1093" s="12"/>
      <c r="BC1093" s="12"/>
      <c r="BD1093" s="12"/>
    </row>
    <row r="1094" spans="3:56" ht="12" x14ac:dyDescent="0.15">
      <c r="C1094" s="11"/>
      <c r="D1094" s="88"/>
      <c r="E1094" s="11"/>
      <c r="F1094" s="88"/>
      <c r="G1094" s="11"/>
      <c r="H1094" s="88"/>
      <c r="I1094" s="11"/>
      <c r="J1094" s="11"/>
      <c r="K1094" s="11"/>
      <c r="L1094" s="11"/>
      <c r="AT1094" s="12"/>
      <c r="AU1094" s="12"/>
      <c r="AV1094" s="12"/>
      <c r="AW1094" s="12"/>
      <c r="AX1094" s="12"/>
      <c r="AZ1094" s="12"/>
      <c r="BA1094" s="12"/>
      <c r="BB1094" s="12"/>
      <c r="BC1094" s="12"/>
      <c r="BD1094" s="12"/>
    </row>
    <row r="1095" spans="3:56" ht="12" x14ac:dyDescent="0.15">
      <c r="C1095" s="11"/>
      <c r="D1095" s="88"/>
      <c r="E1095" s="11"/>
      <c r="F1095" s="88"/>
      <c r="G1095" s="11"/>
      <c r="H1095" s="88"/>
      <c r="I1095" s="11"/>
      <c r="J1095" s="11"/>
      <c r="K1095" s="11"/>
      <c r="L1095" s="11"/>
      <c r="AT1095" s="12"/>
      <c r="AU1095" s="12"/>
      <c r="AV1095" s="12"/>
      <c r="AW1095" s="12"/>
      <c r="AX1095" s="12"/>
      <c r="AZ1095" s="12"/>
      <c r="BA1095" s="12"/>
      <c r="BB1095" s="12"/>
      <c r="BC1095" s="12"/>
      <c r="BD1095" s="12"/>
    </row>
    <row r="1096" spans="3:56" ht="12" x14ac:dyDescent="0.15">
      <c r="C1096" s="11"/>
      <c r="D1096" s="88"/>
      <c r="E1096" s="11"/>
      <c r="F1096" s="88"/>
      <c r="G1096" s="11"/>
      <c r="H1096" s="88"/>
      <c r="I1096" s="11"/>
      <c r="J1096" s="11"/>
      <c r="K1096" s="11"/>
      <c r="L1096" s="11"/>
      <c r="AT1096" s="12"/>
      <c r="AU1096" s="12"/>
      <c r="AV1096" s="12"/>
      <c r="AW1096" s="12"/>
      <c r="AX1096" s="12"/>
      <c r="AZ1096" s="12"/>
      <c r="BA1096" s="12"/>
      <c r="BB1096" s="12"/>
      <c r="BC1096" s="12"/>
      <c r="BD1096" s="12"/>
    </row>
    <row r="1097" spans="3:56" ht="12" x14ac:dyDescent="0.15">
      <c r="C1097" s="11"/>
      <c r="D1097" s="88"/>
      <c r="E1097" s="11"/>
      <c r="F1097" s="88"/>
      <c r="G1097" s="11"/>
      <c r="H1097" s="88"/>
      <c r="I1097" s="11"/>
      <c r="J1097" s="11"/>
      <c r="K1097" s="11"/>
      <c r="L1097" s="11"/>
      <c r="AT1097" s="12"/>
      <c r="AU1097" s="12"/>
      <c r="AV1097" s="12"/>
      <c r="AW1097" s="12"/>
      <c r="AX1097" s="12"/>
      <c r="AZ1097" s="12"/>
      <c r="BA1097" s="12"/>
      <c r="BB1097" s="12"/>
      <c r="BC1097" s="12"/>
      <c r="BD1097" s="12"/>
    </row>
    <row r="1098" spans="3:56" ht="12" x14ac:dyDescent="0.15">
      <c r="C1098" s="11"/>
      <c r="D1098" s="88"/>
      <c r="E1098" s="11"/>
      <c r="F1098" s="88"/>
      <c r="G1098" s="11"/>
      <c r="H1098" s="88"/>
      <c r="I1098" s="11"/>
      <c r="J1098" s="11"/>
      <c r="K1098" s="11"/>
      <c r="L1098" s="11"/>
      <c r="AT1098" s="12"/>
      <c r="AU1098" s="12"/>
      <c r="AV1098" s="12"/>
      <c r="AW1098" s="12"/>
      <c r="AX1098" s="12"/>
      <c r="AZ1098" s="12"/>
      <c r="BA1098" s="12"/>
      <c r="BB1098" s="12"/>
      <c r="BC1098" s="12"/>
      <c r="BD1098" s="12"/>
    </row>
    <row r="1099" spans="3:56" ht="12" x14ac:dyDescent="0.15">
      <c r="C1099" s="11"/>
      <c r="D1099" s="88"/>
      <c r="E1099" s="11"/>
      <c r="F1099" s="88"/>
      <c r="G1099" s="11"/>
      <c r="H1099" s="88"/>
      <c r="I1099" s="11"/>
      <c r="J1099" s="11"/>
      <c r="K1099" s="11"/>
      <c r="L1099" s="11"/>
      <c r="AT1099" s="12"/>
      <c r="AU1099" s="12"/>
      <c r="AV1099" s="12"/>
      <c r="AW1099" s="12"/>
      <c r="AX1099" s="12"/>
      <c r="AZ1099" s="12"/>
      <c r="BA1099" s="12"/>
      <c r="BB1099" s="12"/>
      <c r="BC1099" s="12"/>
      <c r="BD1099" s="12"/>
    </row>
    <row r="1100" spans="3:56" ht="12" x14ac:dyDescent="0.15">
      <c r="C1100" s="11"/>
      <c r="D1100" s="88"/>
      <c r="E1100" s="11"/>
      <c r="F1100" s="88"/>
      <c r="G1100" s="11"/>
      <c r="H1100" s="88"/>
      <c r="I1100" s="11"/>
      <c r="J1100" s="11"/>
      <c r="K1100" s="11"/>
      <c r="L1100" s="11"/>
      <c r="AT1100" s="12"/>
      <c r="AU1100" s="12"/>
      <c r="AV1100" s="12"/>
      <c r="AW1100" s="12"/>
      <c r="AX1100" s="12"/>
      <c r="AZ1100" s="12"/>
      <c r="BA1100" s="12"/>
      <c r="BB1100" s="12"/>
      <c r="BC1100" s="12"/>
      <c r="BD1100" s="12"/>
    </row>
    <row r="1101" spans="3:56" ht="12" x14ac:dyDescent="0.15">
      <c r="C1101" s="11"/>
      <c r="D1101" s="88"/>
      <c r="E1101" s="11"/>
      <c r="F1101" s="88"/>
      <c r="G1101" s="11"/>
      <c r="H1101" s="88"/>
      <c r="I1101" s="11"/>
      <c r="J1101" s="11"/>
      <c r="K1101" s="11"/>
      <c r="L1101" s="11"/>
      <c r="AT1101" s="12"/>
      <c r="AU1101" s="12"/>
      <c r="AV1101" s="12"/>
      <c r="AW1101" s="12"/>
      <c r="AX1101" s="12"/>
      <c r="AZ1101" s="12"/>
      <c r="BA1101" s="12"/>
      <c r="BB1101" s="12"/>
      <c r="BC1101" s="12"/>
      <c r="BD1101" s="12"/>
    </row>
    <row r="1102" spans="3:56" ht="12" x14ac:dyDescent="0.15">
      <c r="C1102" s="11"/>
      <c r="D1102" s="88"/>
      <c r="E1102" s="11"/>
      <c r="F1102" s="88"/>
      <c r="G1102" s="11"/>
      <c r="H1102" s="88"/>
      <c r="I1102" s="11"/>
      <c r="J1102" s="11"/>
      <c r="K1102" s="11"/>
      <c r="L1102" s="11"/>
      <c r="AT1102" s="12"/>
      <c r="AU1102" s="12"/>
      <c r="AV1102" s="12"/>
      <c r="AW1102" s="12"/>
      <c r="AX1102" s="12"/>
      <c r="AZ1102" s="12"/>
      <c r="BA1102" s="12"/>
      <c r="BB1102" s="12"/>
      <c r="BC1102" s="12"/>
      <c r="BD1102" s="12"/>
    </row>
    <row r="1103" spans="3:56" ht="12" x14ac:dyDescent="0.15">
      <c r="C1103" s="11"/>
      <c r="D1103" s="88"/>
      <c r="E1103" s="11"/>
      <c r="F1103" s="88"/>
      <c r="G1103" s="11"/>
      <c r="H1103" s="88"/>
      <c r="I1103" s="11"/>
      <c r="J1103" s="11"/>
      <c r="K1103" s="11"/>
      <c r="L1103" s="11"/>
      <c r="AT1103" s="12"/>
      <c r="AU1103" s="12"/>
      <c r="AV1103" s="12"/>
      <c r="AW1103" s="12"/>
      <c r="AX1103" s="12"/>
      <c r="AZ1103" s="12"/>
      <c r="BA1103" s="12"/>
      <c r="BB1103" s="12"/>
      <c r="BC1103" s="12"/>
      <c r="BD1103" s="12"/>
    </row>
    <row r="1104" spans="3:56" ht="12" x14ac:dyDescent="0.15">
      <c r="C1104" s="11"/>
      <c r="D1104" s="88"/>
      <c r="E1104" s="11"/>
      <c r="F1104" s="88"/>
      <c r="G1104" s="11"/>
      <c r="H1104" s="88"/>
      <c r="I1104" s="11"/>
      <c r="J1104" s="11"/>
      <c r="K1104" s="11"/>
      <c r="L1104" s="11"/>
      <c r="AT1104" s="12"/>
      <c r="AU1104" s="12"/>
      <c r="AV1104" s="12"/>
      <c r="AW1104" s="12"/>
      <c r="AX1104" s="12"/>
      <c r="AZ1104" s="12"/>
      <c r="BA1104" s="12"/>
      <c r="BB1104" s="12"/>
      <c r="BC1104" s="12"/>
      <c r="BD1104" s="12"/>
    </row>
    <row r="1105" spans="3:56" ht="12" x14ac:dyDescent="0.15">
      <c r="C1105" s="11"/>
      <c r="D1105" s="88"/>
      <c r="E1105" s="11"/>
      <c r="F1105" s="88"/>
      <c r="G1105" s="11"/>
      <c r="H1105" s="88"/>
      <c r="I1105" s="11"/>
      <c r="J1105" s="11"/>
      <c r="K1105" s="11"/>
      <c r="L1105" s="11"/>
      <c r="AT1105" s="12"/>
      <c r="AU1105" s="12"/>
      <c r="AV1105" s="12"/>
      <c r="AW1105" s="12"/>
      <c r="AX1105" s="12"/>
      <c r="AZ1105" s="12"/>
      <c r="BA1105" s="12"/>
      <c r="BB1105" s="12"/>
      <c r="BC1105" s="12"/>
      <c r="BD1105" s="12"/>
    </row>
    <row r="1106" spans="3:56" ht="12" x14ac:dyDescent="0.15">
      <c r="C1106" s="11"/>
      <c r="D1106" s="88"/>
      <c r="E1106" s="11"/>
      <c r="F1106" s="88"/>
      <c r="G1106" s="11"/>
      <c r="H1106" s="88"/>
      <c r="I1106" s="11"/>
      <c r="J1106" s="11"/>
      <c r="K1106" s="11"/>
      <c r="L1106" s="11"/>
      <c r="AT1106" s="12"/>
      <c r="AU1106" s="12"/>
      <c r="AV1106" s="12"/>
      <c r="AW1106" s="12"/>
      <c r="AX1106" s="12"/>
      <c r="AZ1106" s="12"/>
      <c r="BA1106" s="12"/>
      <c r="BB1106" s="12"/>
      <c r="BC1106" s="12"/>
      <c r="BD1106" s="12"/>
    </row>
    <row r="1107" spans="3:56" ht="12" x14ac:dyDescent="0.15">
      <c r="C1107" s="11"/>
      <c r="D1107" s="88"/>
      <c r="E1107" s="11"/>
      <c r="F1107" s="88"/>
      <c r="G1107" s="11"/>
      <c r="H1107" s="88"/>
      <c r="I1107" s="11"/>
      <c r="J1107" s="11"/>
      <c r="K1107" s="11"/>
      <c r="L1107" s="11"/>
      <c r="AT1107" s="12"/>
      <c r="AU1107" s="12"/>
      <c r="AV1107" s="12"/>
      <c r="AW1107" s="12"/>
      <c r="AX1107" s="12"/>
      <c r="AZ1107" s="12"/>
      <c r="BA1107" s="12"/>
      <c r="BB1107" s="12"/>
      <c r="BC1107" s="12"/>
      <c r="BD1107" s="12"/>
    </row>
    <row r="1108" spans="3:56" ht="12" x14ac:dyDescent="0.15">
      <c r="C1108" s="11"/>
      <c r="D1108" s="88"/>
      <c r="E1108" s="11"/>
      <c r="F1108" s="88"/>
      <c r="G1108" s="11"/>
      <c r="H1108" s="88"/>
      <c r="I1108" s="11"/>
      <c r="J1108" s="11"/>
      <c r="K1108" s="11"/>
      <c r="L1108" s="11"/>
      <c r="AT1108" s="12"/>
      <c r="AU1108" s="12"/>
      <c r="AV1108" s="12"/>
      <c r="AW1108" s="12"/>
      <c r="AX1108" s="12"/>
      <c r="AZ1108" s="12"/>
      <c r="BA1108" s="12"/>
      <c r="BB1108" s="12"/>
      <c r="BC1108" s="12"/>
      <c r="BD1108" s="12"/>
    </row>
    <row r="1109" spans="3:56" ht="12" x14ac:dyDescent="0.15">
      <c r="C1109" s="11"/>
      <c r="D1109" s="88"/>
      <c r="E1109" s="11"/>
      <c r="F1109" s="88"/>
      <c r="G1109" s="11"/>
      <c r="H1109" s="88"/>
      <c r="I1109" s="11"/>
      <c r="J1109" s="11"/>
      <c r="K1109" s="11"/>
      <c r="L1109" s="11"/>
      <c r="AT1109" s="12"/>
      <c r="AU1109" s="12"/>
      <c r="AV1109" s="12"/>
      <c r="AW1109" s="12"/>
      <c r="AX1109" s="12"/>
      <c r="AZ1109" s="12"/>
      <c r="BA1109" s="12"/>
      <c r="BB1109" s="12"/>
      <c r="BC1109" s="12"/>
      <c r="BD1109" s="12"/>
    </row>
    <row r="1110" spans="3:56" ht="12" x14ac:dyDescent="0.15">
      <c r="C1110" s="11"/>
      <c r="D1110" s="88"/>
      <c r="E1110" s="11"/>
      <c r="F1110" s="88"/>
      <c r="G1110" s="11"/>
      <c r="H1110" s="88"/>
      <c r="I1110" s="11"/>
      <c r="J1110" s="11"/>
      <c r="K1110" s="11"/>
      <c r="L1110" s="11"/>
      <c r="AT1110" s="12"/>
      <c r="AU1110" s="12"/>
      <c r="AV1110" s="12"/>
      <c r="AW1110" s="12"/>
      <c r="AX1110" s="12"/>
      <c r="AZ1110" s="12"/>
      <c r="BA1110" s="12"/>
      <c r="BB1110" s="12"/>
      <c r="BC1110" s="12"/>
      <c r="BD1110" s="12"/>
    </row>
    <row r="1111" spans="3:56" ht="12" x14ac:dyDescent="0.15">
      <c r="C1111" s="11"/>
      <c r="D1111" s="88"/>
      <c r="E1111" s="11"/>
      <c r="F1111" s="88"/>
      <c r="G1111" s="11"/>
      <c r="H1111" s="88"/>
      <c r="I1111" s="11"/>
      <c r="J1111" s="11"/>
      <c r="K1111" s="11"/>
      <c r="L1111" s="11"/>
      <c r="AT1111" s="12"/>
      <c r="AU1111" s="12"/>
      <c r="AV1111" s="12"/>
      <c r="AW1111" s="12"/>
      <c r="AX1111" s="12"/>
      <c r="AZ1111" s="12"/>
      <c r="BA1111" s="12"/>
      <c r="BB1111" s="12"/>
      <c r="BC1111" s="12"/>
      <c r="BD1111" s="12"/>
    </row>
  </sheetData>
  <mergeCells count="41">
    <mergeCell ref="AF34:AR34"/>
    <mergeCell ref="V6:W6"/>
    <mergeCell ref="A101:A102"/>
    <mergeCell ref="A103:A104"/>
    <mergeCell ref="M107:M110"/>
    <mergeCell ref="C37:F37"/>
    <mergeCell ref="E40:F40"/>
    <mergeCell ref="C40:D40"/>
    <mergeCell ref="D101:D104"/>
    <mergeCell ref="D107:D110"/>
    <mergeCell ref="D44:D45"/>
    <mergeCell ref="G40:H40"/>
    <mergeCell ref="I40:J40"/>
    <mergeCell ref="K40:L40"/>
    <mergeCell ref="E38:F39"/>
    <mergeCell ref="G38:H39"/>
    <mergeCell ref="M131:M136"/>
    <mergeCell ref="V7:W7"/>
    <mergeCell ref="V8:W8"/>
    <mergeCell ref="V11:W11"/>
    <mergeCell ref="V12:W12"/>
    <mergeCell ref="V13:W13"/>
    <mergeCell ref="V10:W10"/>
    <mergeCell ref="V9:W9"/>
    <mergeCell ref="J44:J45"/>
    <mergeCell ref="L109:L110"/>
    <mergeCell ref="L107:L108"/>
    <mergeCell ref="F44:F45"/>
    <mergeCell ref="F84:F85"/>
    <mergeCell ref="J107:J108"/>
    <mergeCell ref="J109:J110"/>
    <mergeCell ref="J101:J104"/>
    <mergeCell ref="L101:L104"/>
    <mergeCell ref="D127:D128"/>
    <mergeCell ref="F101:F104"/>
    <mergeCell ref="F107:F110"/>
    <mergeCell ref="H101:H104"/>
    <mergeCell ref="H44:H45"/>
    <mergeCell ref="H84:H85"/>
    <mergeCell ref="H107:H110"/>
    <mergeCell ref="D125:D126"/>
  </mergeCells>
  <conditionalFormatting sqref="C56:L56 C71:L71">
    <cfRule type="cellIs" dxfId="0" priority="1" operator="greaterThan">
      <formula>0.0000000001</formula>
    </cfRule>
  </conditionalFormatting>
  <pageMargins left="0.7" right="0.7" top="0.75" bottom="0.75" header="0.3" footer="0.3"/>
  <pageSetup orientation="portrait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25"/>
  <sheetViews>
    <sheetView workbookViewId="0">
      <selection activeCell="E28" sqref="E28"/>
    </sheetView>
  </sheetViews>
  <sheetFormatPr baseColWidth="10" defaultColWidth="12.6640625" defaultRowHeight="15.75" customHeight="1" x14ac:dyDescent="0.15"/>
  <cols>
    <col min="2" max="2" width="14.33203125" customWidth="1"/>
    <col min="4" max="4" width="14.5" customWidth="1"/>
    <col min="5" max="5" width="49.6640625" customWidth="1"/>
  </cols>
  <sheetData>
    <row r="1" spans="1:5" ht="15.75" customHeight="1" x14ac:dyDescent="0.15">
      <c r="A1" s="2" t="s">
        <v>117</v>
      </c>
      <c r="C1" s="1">
        <v>2</v>
      </c>
    </row>
    <row r="3" spans="1:5" ht="15.75" customHeight="1" x14ac:dyDescent="0.15">
      <c r="A3" s="1" t="s">
        <v>118</v>
      </c>
      <c r="B3" s="3" t="s">
        <v>119</v>
      </c>
      <c r="C3" s="3" t="s">
        <v>120</v>
      </c>
      <c r="D3" s="3" t="s">
        <v>121</v>
      </c>
    </row>
    <row r="5" spans="1:5" ht="15.75" customHeight="1" x14ac:dyDescent="0.15">
      <c r="A5" s="1">
        <v>20</v>
      </c>
      <c r="B5" s="2">
        <f t="shared" ref="B5:B25" si="0">A5/10*LN(10)</f>
        <v>4.6051701859880918</v>
      </c>
      <c r="C5" s="2">
        <f t="shared" ref="C5:C25" si="1">(30000000000/$C$1)*B5*0.000001</f>
        <v>69077.552789821377</v>
      </c>
      <c r="D5" s="2">
        <f t="shared" ref="D5:D25" si="2">C5/(2*PI())</f>
        <v>10994.033983191417</v>
      </c>
      <c r="E5" s="4" t="s">
        <v>122</v>
      </c>
    </row>
    <row r="6" spans="1:5" ht="15.75" customHeight="1" x14ac:dyDescent="0.15">
      <c r="A6" s="2">
        <v>15</v>
      </c>
      <c r="B6" s="2">
        <f t="shared" si="0"/>
        <v>3.4538776394910689</v>
      </c>
      <c r="C6" s="2">
        <f t="shared" si="1"/>
        <v>51808.164592366033</v>
      </c>
      <c r="D6" s="2">
        <f t="shared" si="2"/>
        <v>8245.5254873935628</v>
      </c>
    </row>
    <row r="7" spans="1:5" ht="15.75" customHeight="1" x14ac:dyDescent="0.15">
      <c r="A7" s="1">
        <v>10</v>
      </c>
      <c r="B7" s="2">
        <f t="shared" si="0"/>
        <v>2.3025850929940459</v>
      </c>
      <c r="C7" s="2">
        <f t="shared" si="1"/>
        <v>34538.776394910688</v>
      </c>
      <c r="D7" s="1">
        <f t="shared" si="2"/>
        <v>5497.0169915957085</v>
      </c>
      <c r="E7" s="258" t="s">
        <v>123</v>
      </c>
    </row>
    <row r="8" spans="1:5" ht="15.75" customHeight="1" x14ac:dyDescent="0.15">
      <c r="A8" s="1">
        <v>9</v>
      </c>
      <c r="B8" s="2">
        <f t="shared" si="0"/>
        <v>2.0723265836946414</v>
      </c>
      <c r="C8" s="2">
        <f t="shared" si="1"/>
        <v>31084.898755419617</v>
      </c>
      <c r="D8" s="1">
        <f t="shared" si="2"/>
        <v>4947.3152924361375</v>
      </c>
      <c r="E8" s="259"/>
    </row>
    <row r="9" spans="1:5" ht="15.75" customHeight="1" x14ac:dyDescent="0.15">
      <c r="A9" s="1">
        <v>8</v>
      </c>
      <c r="B9" s="2">
        <f t="shared" si="0"/>
        <v>1.8420680743952369</v>
      </c>
      <c r="C9" s="2">
        <f t="shared" si="1"/>
        <v>27631.021115928554</v>
      </c>
      <c r="D9" s="1">
        <f t="shared" si="2"/>
        <v>4397.6135932765674</v>
      </c>
      <c r="E9" s="259"/>
    </row>
    <row r="10" spans="1:5" ht="15.75" customHeight="1" x14ac:dyDescent="0.15">
      <c r="A10" s="2">
        <v>7</v>
      </c>
      <c r="B10" s="2">
        <f t="shared" si="0"/>
        <v>1.611809565095832</v>
      </c>
      <c r="C10" s="2">
        <f t="shared" si="1"/>
        <v>24177.143476437479</v>
      </c>
      <c r="D10" s="2">
        <f t="shared" si="2"/>
        <v>3847.9118941169959</v>
      </c>
    </row>
    <row r="11" spans="1:5" ht="15.75" customHeight="1" x14ac:dyDescent="0.15">
      <c r="A11" s="2">
        <v>6</v>
      </c>
      <c r="B11" s="2">
        <f t="shared" si="0"/>
        <v>1.3815510557964275</v>
      </c>
      <c r="C11" s="2">
        <f t="shared" si="1"/>
        <v>20723.265836946412</v>
      </c>
      <c r="D11" s="2">
        <f t="shared" si="2"/>
        <v>3298.2101949574248</v>
      </c>
    </row>
    <row r="12" spans="1:5" ht="15.75" customHeight="1" x14ac:dyDescent="0.15">
      <c r="A12" s="2">
        <v>5</v>
      </c>
      <c r="B12" s="2">
        <f t="shared" si="0"/>
        <v>1.151292546497023</v>
      </c>
      <c r="C12" s="2">
        <f t="shared" si="1"/>
        <v>17269.388197455344</v>
      </c>
      <c r="D12" s="2">
        <f t="shared" si="2"/>
        <v>2748.5084957978543</v>
      </c>
    </row>
    <row r="13" spans="1:5" ht="15.75" customHeight="1" x14ac:dyDescent="0.15">
      <c r="A13" s="2">
        <v>4</v>
      </c>
      <c r="B13" s="2">
        <f t="shared" si="0"/>
        <v>0.92103403719761845</v>
      </c>
      <c r="C13" s="2">
        <f t="shared" si="1"/>
        <v>13815.510557964277</v>
      </c>
      <c r="D13" s="2">
        <f t="shared" si="2"/>
        <v>2198.8067966382837</v>
      </c>
    </row>
    <row r="14" spans="1:5" ht="15.75" customHeight="1" x14ac:dyDescent="0.15">
      <c r="A14" s="2">
        <v>3</v>
      </c>
      <c r="B14" s="2">
        <f t="shared" si="0"/>
        <v>0.69077552789821373</v>
      </c>
      <c r="C14" s="2">
        <f t="shared" si="1"/>
        <v>10361.632918473206</v>
      </c>
      <c r="D14" s="2">
        <f t="shared" si="2"/>
        <v>1649.1050974787124</v>
      </c>
    </row>
    <row r="15" spans="1:5" ht="15.75" customHeight="1" x14ac:dyDescent="0.15">
      <c r="A15" s="2">
        <v>2</v>
      </c>
      <c r="B15" s="2">
        <f t="shared" si="0"/>
        <v>0.46051701859880922</v>
      </c>
      <c r="C15" s="2">
        <f t="shared" si="1"/>
        <v>6907.7552789821384</v>
      </c>
      <c r="D15" s="2">
        <f t="shared" si="2"/>
        <v>1099.4033983191418</v>
      </c>
    </row>
    <row r="16" spans="1:5" ht="15.75" customHeight="1" x14ac:dyDescent="0.15">
      <c r="A16" s="1">
        <v>1.7649999999999999</v>
      </c>
      <c r="B16" s="2">
        <f t="shared" si="0"/>
        <v>0.40640626891344905</v>
      </c>
      <c r="C16" s="2">
        <f t="shared" si="1"/>
        <v>6096.0940337017355</v>
      </c>
      <c r="D16" s="1">
        <f t="shared" si="2"/>
        <v>970.22349901664245</v>
      </c>
      <c r="E16" s="5" t="s">
        <v>124</v>
      </c>
    </row>
    <row r="17" spans="1:4" ht="15.75" customHeight="1" x14ac:dyDescent="0.15">
      <c r="A17" s="2">
        <v>1.5</v>
      </c>
      <c r="B17" s="2">
        <f t="shared" si="0"/>
        <v>0.34538776394910686</v>
      </c>
      <c r="C17" s="2">
        <f t="shared" si="1"/>
        <v>5180.8164592366029</v>
      </c>
      <c r="D17" s="2">
        <f t="shared" si="2"/>
        <v>824.55254873935621</v>
      </c>
    </row>
    <row r="18" spans="1:4" ht="15.75" customHeight="1" x14ac:dyDescent="0.15">
      <c r="A18" s="2">
        <v>1</v>
      </c>
      <c r="B18" s="2">
        <f t="shared" si="0"/>
        <v>0.23025850929940461</v>
      </c>
      <c r="C18" s="2">
        <f t="shared" si="1"/>
        <v>3453.8776394910692</v>
      </c>
      <c r="D18" s="2">
        <f t="shared" si="2"/>
        <v>549.70169915957092</v>
      </c>
    </row>
    <row r="19" spans="1:4" ht="15.75" customHeight="1" x14ac:dyDescent="0.15">
      <c r="A19" s="1">
        <v>0.44</v>
      </c>
      <c r="B19" s="2">
        <f t="shared" si="0"/>
        <v>0.10131374409173802</v>
      </c>
      <c r="C19" s="2">
        <f t="shared" si="1"/>
        <v>1519.7061613760702</v>
      </c>
      <c r="D19" s="1">
        <f t="shared" si="2"/>
        <v>241.86874763021117</v>
      </c>
    </row>
    <row r="20" spans="1:4" ht="15.75" customHeight="1" x14ac:dyDescent="0.15">
      <c r="A20" s="2">
        <v>0.25</v>
      </c>
      <c r="B20" s="2">
        <f t="shared" si="0"/>
        <v>5.7564627324851153E-2</v>
      </c>
      <c r="C20" s="2">
        <f t="shared" si="1"/>
        <v>863.4694098727673</v>
      </c>
      <c r="D20" s="2">
        <f t="shared" si="2"/>
        <v>137.42542478989273</v>
      </c>
    </row>
    <row r="21" spans="1:4" ht="15.75" customHeight="1" x14ac:dyDescent="0.15">
      <c r="A21" s="2">
        <v>0.1</v>
      </c>
      <c r="B21" s="2">
        <f t="shared" si="0"/>
        <v>2.3025850929940458E-2</v>
      </c>
      <c r="C21" s="2">
        <f t="shared" si="1"/>
        <v>345.38776394910684</v>
      </c>
      <c r="D21" s="2">
        <f t="shared" si="2"/>
        <v>54.970169915957079</v>
      </c>
    </row>
    <row r="22" spans="1:4" ht="15.75" customHeight="1" x14ac:dyDescent="0.15">
      <c r="A22" s="2">
        <v>0.05</v>
      </c>
      <c r="B22" s="2">
        <f t="shared" si="0"/>
        <v>1.1512925464970229E-2</v>
      </c>
      <c r="C22" s="2">
        <f t="shared" si="1"/>
        <v>172.69388197455342</v>
      </c>
      <c r="D22" s="2">
        <f t="shared" si="2"/>
        <v>27.48508495797854</v>
      </c>
    </row>
    <row r="23" spans="1:4" ht="15.75" customHeight="1" x14ac:dyDescent="0.15">
      <c r="A23" s="2">
        <v>0.01</v>
      </c>
      <c r="B23" s="2">
        <f t="shared" si="0"/>
        <v>2.3025850929940458E-3</v>
      </c>
      <c r="C23" s="2">
        <f t="shared" si="1"/>
        <v>34.538776394910684</v>
      </c>
      <c r="D23" s="2">
        <f t="shared" si="2"/>
        <v>5.4970169915957081</v>
      </c>
    </row>
    <row r="24" spans="1:4" ht="15.75" customHeight="1" x14ac:dyDescent="0.15">
      <c r="A24" s="2">
        <v>1E-3</v>
      </c>
      <c r="B24" s="2">
        <f t="shared" si="0"/>
        <v>2.302585092994046E-4</v>
      </c>
      <c r="C24" s="2">
        <f t="shared" si="1"/>
        <v>3.4538776394910689</v>
      </c>
      <c r="D24" s="2">
        <f t="shared" si="2"/>
        <v>0.5497016991595709</v>
      </c>
    </row>
    <row r="25" spans="1:4" ht="15.75" customHeight="1" x14ac:dyDescent="0.15">
      <c r="A25" s="2">
        <v>0</v>
      </c>
      <c r="B25" s="2">
        <f t="shared" si="0"/>
        <v>0</v>
      </c>
      <c r="C25" s="2">
        <f t="shared" si="1"/>
        <v>0</v>
      </c>
      <c r="D25" s="2">
        <f t="shared" si="2"/>
        <v>0</v>
      </c>
    </row>
  </sheetData>
  <mergeCells count="1">
    <mergeCell ref="E7:E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MODEL(LATEST)</vt:lpstr>
      <vt:lpstr>linewidth_v_Q</vt:lpstr>
      <vt:lpstr>MODEL(3-30)</vt:lpstr>
      <vt:lpstr>Losses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Fisher</dc:creator>
  <cp:lastModifiedBy>Brent Fisher</cp:lastModifiedBy>
  <dcterms:created xsi:type="dcterms:W3CDTF">2023-02-28T22:21:01Z</dcterms:created>
  <dcterms:modified xsi:type="dcterms:W3CDTF">2024-04-30T21:22:05Z</dcterms:modified>
</cp:coreProperties>
</file>