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cooney/Box/dataj/D3/electoralCollege/data/"/>
    </mc:Choice>
  </mc:AlternateContent>
  <xr:revisionPtr revIDLastSave="0" documentId="13_ncr:1_{A44BFF69-9708-BD47-863C-4D786E8048AA}" xr6:coauthVersionLast="47" xr6:coauthVersionMax="47" xr10:uidLastSave="{00000000-0000-0000-0000-000000000000}"/>
  <bookViews>
    <workbookView xWindow="0" yWindow="460" windowWidth="28800" windowHeight="17540" xr2:uid="{BB205EFF-86F4-4F4A-8521-7682E83FAFA4}"/>
  </bookViews>
  <sheets>
    <sheet name="2020" sheetId="1" r:id="rId1"/>
    <sheet name="2016" sheetId="7" r:id="rId2"/>
    <sheet name="2016Orig" sheetId="8" r:id="rId3"/>
    <sheet name="Sheet2" sheetId="2" r:id="rId4"/>
    <sheet name="Sheet3" sheetId="3" r:id="rId5"/>
    <sheet name="EC" sheetId="4" r:id="rId6"/>
    <sheet name="StateAbbrrevs" sheetId="6" r:id="rId7"/>
    <sheet name="stagin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" i="1" l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AB29" i="7"/>
  <c r="G2" i="1"/>
  <c r="D52" i="7"/>
  <c r="E52" i="7" s="1"/>
  <c r="F52" i="7"/>
  <c r="F51" i="7"/>
  <c r="F49" i="7"/>
  <c r="F50" i="7"/>
  <c r="F47" i="7"/>
  <c r="F48" i="7"/>
  <c r="F46" i="7"/>
  <c r="F45" i="7"/>
  <c r="F44" i="7"/>
  <c r="F43" i="7"/>
  <c r="F42" i="7"/>
  <c r="F41" i="7"/>
  <c r="F40" i="7"/>
  <c r="F39" i="7"/>
  <c r="F38" i="7"/>
  <c r="F37" i="7"/>
  <c r="F30" i="7"/>
  <c r="F29" i="7"/>
  <c r="F34" i="7"/>
  <c r="F33" i="7"/>
  <c r="F32" i="7"/>
  <c r="F31" i="7"/>
  <c r="F36" i="7"/>
  <c r="F35" i="7"/>
  <c r="F28" i="7"/>
  <c r="F27" i="7"/>
  <c r="F26" i="7"/>
  <c r="F25" i="7"/>
  <c r="F24" i="7"/>
  <c r="F22" i="7"/>
  <c r="F23" i="7"/>
  <c r="F21" i="7"/>
  <c r="F20" i="7"/>
  <c r="F19" i="7"/>
  <c r="F18" i="7"/>
  <c r="F17" i="7"/>
  <c r="F16" i="7"/>
  <c r="F15" i="7"/>
  <c r="F14" i="7"/>
  <c r="F13" i="7"/>
  <c r="F12" i="7"/>
  <c r="F11" i="7"/>
  <c r="F9" i="7"/>
  <c r="F10" i="7"/>
  <c r="F8" i="7"/>
  <c r="F7" i="7"/>
  <c r="F6" i="7"/>
  <c r="F5" i="7"/>
  <c r="F4" i="7"/>
  <c r="F3" i="7"/>
  <c r="F2" i="7"/>
  <c r="AB52" i="7"/>
  <c r="D51" i="7"/>
  <c r="AB51" i="7" s="1"/>
  <c r="AB49" i="7"/>
  <c r="D50" i="7"/>
  <c r="AB50" i="7" s="1"/>
  <c r="D47" i="7"/>
  <c r="AB47" i="7" s="1"/>
  <c r="D48" i="7"/>
  <c r="AB48" i="7" s="1"/>
  <c r="D46" i="7"/>
  <c r="AB46" i="7" s="1"/>
  <c r="AB45" i="7"/>
  <c r="D44" i="7"/>
  <c r="AB44" i="7" s="1"/>
  <c r="D43" i="7"/>
  <c r="AB43" i="7" s="1"/>
  <c r="D42" i="7"/>
  <c r="AB42" i="7" s="1"/>
  <c r="D41" i="7"/>
  <c r="AB41" i="7" s="1"/>
  <c r="D40" i="7"/>
  <c r="AB40" i="7" s="1"/>
  <c r="D39" i="7"/>
  <c r="AB39" i="7" s="1"/>
  <c r="D38" i="7"/>
  <c r="AB38" i="7" s="1"/>
  <c r="D37" i="7"/>
  <c r="AB37" i="7" s="1"/>
  <c r="D30" i="7"/>
  <c r="AB30" i="7" s="1"/>
  <c r="D34" i="7"/>
  <c r="AB34" i="7" s="1"/>
  <c r="D33" i="7"/>
  <c r="AB33" i="7" s="1"/>
  <c r="D32" i="7"/>
  <c r="AB32" i="7" s="1"/>
  <c r="D31" i="7"/>
  <c r="AB31" i="7" s="1"/>
  <c r="D36" i="7"/>
  <c r="AB36" i="7" s="1"/>
  <c r="D35" i="7"/>
  <c r="AB35" i="7" s="1"/>
  <c r="D28" i="7"/>
  <c r="AB28" i="7" s="1"/>
  <c r="D27" i="7"/>
  <c r="AB27" i="7" s="1"/>
  <c r="D26" i="7"/>
  <c r="AB26" i="7" s="1"/>
  <c r="D25" i="7"/>
  <c r="AB25" i="7" s="1"/>
  <c r="D24" i="7"/>
  <c r="AB24" i="7" s="1"/>
  <c r="D22" i="7"/>
  <c r="AB22" i="7" s="1"/>
  <c r="D23" i="7"/>
  <c r="AB23" i="7" s="1"/>
  <c r="AB21" i="7"/>
  <c r="D20" i="7"/>
  <c r="AB20" i="7" s="1"/>
  <c r="D19" i="7"/>
  <c r="AB19" i="7" s="1"/>
  <c r="D18" i="7"/>
  <c r="AB18" i="7" s="1"/>
  <c r="D17" i="7"/>
  <c r="AB17" i="7" s="1"/>
  <c r="D16" i="7"/>
  <c r="AB16" i="7" s="1"/>
  <c r="D15" i="7"/>
  <c r="AB15" i="7" s="1"/>
  <c r="D14" i="7"/>
  <c r="AB14" i="7" s="1"/>
  <c r="AB13" i="7"/>
  <c r="D12" i="7"/>
  <c r="AB12" i="7" s="1"/>
  <c r="D11" i="7"/>
  <c r="AB11" i="7" s="1"/>
  <c r="D9" i="7"/>
  <c r="AB9" i="7" s="1"/>
  <c r="D10" i="7"/>
  <c r="AB10" i="7" s="1"/>
  <c r="D8" i="7"/>
  <c r="AB8" i="7" s="1"/>
  <c r="D7" i="7"/>
  <c r="AB7" i="7" s="1"/>
  <c r="D6" i="7"/>
  <c r="AB6" i="7" s="1"/>
  <c r="D5" i="7"/>
  <c r="AB5" i="7" s="1"/>
  <c r="D4" i="7"/>
  <c r="AB4" i="7" s="1"/>
  <c r="D3" i="7"/>
  <c r="AB3" i="7" s="1"/>
  <c r="D2" i="7"/>
  <c r="AB2" i="7" s="1"/>
  <c r="B40" i="1"/>
  <c r="B52" i="1"/>
  <c r="B31" i="1"/>
  <c r="B21" i="1"/>
  <c r="B10" i="1"/>
  <c r="B2" i="1"/>
  <c r="B44" i="1"/>
  <c r="B13" i="1"/>
  <c r="B46" i="1"/>
  <c r="B11" i="1"/>
  <c r="B36" i="1"/>
  <c r="B38" i="1"/>
  <c r="B45" i="1"/>
  <c r="B30" i="1"/>
  <c r="B22" i="1"/>
  <c r="B12" i="1"/>
  <c r="B42" i="1"/>
  <c r="B15" i="1"/>
  <c r="B50" i="1"/>
  <c r="B23" i="1"/>
  <c r="B47" i="1"/>
  <c r="B8" i="1"/>
  <c r="B4" i="1"/>
  <c r="B43" i="1"/>
  <c r="B39" i="1"/>
  <c r="B33" i="1"/>
  <c r="B26" i="1"/>
  <c r="B5" i="1"/>
  <c r="B20" i="1"/>
  <c r="B49" i="1"/>
  <c r="B17" i="1"/>
  <c r="B35" i="1"/>
  <c r="B24" i="1"/>
  <c r="B18" i="1"/>
  <c r="B27" i="1"/>
  <c r="B32" i="1"/>
  <c r="B19" i="1"/>
  <c r="B34" i="1"/>
  <c r="B7" i="1"/>
  <c r="B14" i="1"/>
  <c r="B41" i="1"/>
  <c r="B6" i="1"/>
  <c r="B48" i="1"/>
  <c r="B28" i="1"/>
  <c r="B29" i="1"/>
  <c r="B9" i="1"/>
  <c r="B37" i="1"/>
  <c r="B51" i="1"/>
  <c r="B25" i="1"/>
  <c r="B16" i="1"/>
  <c r="B3" i="1"/>
  <c r="I2" i="1"/>
  <c r="P2" i="1" s="1"/>
  <c r="J2" i="1"/>
  <c r="Q2" i="1" s="1"/>
  <c r="M2" i="1"/>
  <c r="M26" i="1"/>
  <c r="M5" i="1"/>
  <c r="M40" i="1"/>
  <c r="M20" i="1"/>
  <c r="M52" i="1"/>
  <c r="M31" i="1"/>
  <c r="M21" i="1"/>
  <c r="M10" i="1"/>
  <c r="M49" i="1"/>
  <c r="M44" i="1"/>
  <c r="M13" i="1"/>
  <c r="M17" i="1"/>
  <c r="M46" i="1"/>
  <c r="M35" i="1"/>
  <c r="M24" i="1"/>
  <c r="M18" i="1"/>
  <c r="M27" i="1"/>
  <c r="M32" i="1"/>
  <c r="M11" i="1"/>
  <c r="M36" i="1"/>
  <c r="M38" i="1"/>
  <c r="M45" i="1"/>
  <c r="M30" i="1"/>
  <c r="M19" i="1"/>
  <c r="M34" i="1"/>
  <c r="M7" i="1"/>
  <c r="M14" i="1"/>
  <c r="M22" i="1"/>
  <c r="M12" i="1"/>
  <c r="M42" i="1"/>
  <c r="M15" i="1"/>
  <c r="M50" i="1"/>
  <c r="M41" i="1"/>
  <c r="M6" i="1"/>
  <c r="M48" i="1"/>
  <c r="M28" i="1"/>
  <c r="M23" i="1"/>
  <c r="M47" i="1"/>
  <c r="M8" i="1"/>
  <c r="M29" i="1"/>
  <c r="M9" i="1"/>
  <c r="M37" i="1"/>
  <c r="M51" i="1"/>
  <c r="M25" i="1"/>
  <c r="M4" i="1"/>
  <c r="M43" i="1"/>
  <c r="M39" i="1"/>
  <c r="M16" i="1"/>
  <c r="M33" i="1"/>
  <c r="M3" i="1"/>
  <c r="J26" i="1"/>
  <c r="Q26" i="1" s="1"/>
  <c r="J5" i="1"/>
  <c r="Q5" i="1" s="1"/>
  <c r="J40" i="1"/>
  <c r="Q40" i="1" s="1"/>
  <c r="J20" i="1"/>
  <c r="Q20" i="1" s="1"/>
  <c r="J52" i="1"/>
  <c r="Q52" i="1" s="1"/>
  <c r="J31" i="1"/>
  <c r="Q31" i="1" s="1"/>
  <c r="J21" i="1"/>
  <c r="Q21" i="1" s="1"/>
  <c r="J10" i="1"/>
  <c r="Q10" i="1" s="1"/>
  <c r="J49" i="1"/>
  <c r="Q49" i="1" s="1"/>
  <c r="J44" i="1"/>
  <c r="Q44" i="1" s="1"/>
  <c r="J13" i="1"/>
  <c r="Q13" i="1" s="1"/>
  <c r="J17" i="1"/>
  <c r="Q17" i="1" s="1"/>
  <c r="J46" i="1"/>
  <c r="Q46" i="1" s="1"/>
  <c r="J35" i="1"/>
  <c r="Q35" i="1" s="1"/>
  <c r="J24" i="1"/>
  <c r="Q24" i="1" s="1"/>
  <c r="J18" i="1"/>
  <c r="Q18" i="1" s="1"/>
  <c r="J27" i="1"/>
  <c r="Q27" i="1" s="1"/>
  <c r="J32" i="1"/>
  <c r="Q32" i="1" s="1"/>
  <c r="J11" i="1"/>
  <c r="Q11" i="1" s="1"/>
  <c r="J36" i="1"/>
  <c r="Q36" i="1" s="1"/>
  <c r="J38" i="1"/>
  <c r="Q38" i="1" s="1"/>
  <c r="J45" i="1"/>
  <c r="Q45" i="1" s="1"/>
  <c r="J30" i="1"/>
  <c r="Q30" i="1" s="1"/>
  <c r="J19" i="1"/>
  <c r="Q19" i="1" s="1"/>
  <c r="J34" i="1"/>
  <c r="Q34" i="1" s="1"/>
  <c r="J7" i="1"/>
  <c r="Q7" i="1" s="1"/>
  <c r="J14" i="1"/>
  <c r="Q14" i="1" s="1"/>
  <c r="J22" i="1"/>
  <c r="Q22" i="1" s="1"/>
  <c r="J12" i="1"/>
  <c r="Q12" i="1" s="1"/>
  <c r="J42" i="1"/>
  <c r="Q42" i="1" s="1"/>
  <c r="J15" i="1"/>
  <c r="Q15" i="1" s="1"/>
  <c r="J50" i="1"/>
  <c r="Q50" i="1" s="1"/>
  <c r="J41" i="1"/>
  <c r="Q41" i="1" s="1"/>
  <c r="J6" i="1"/>
  <c r="Q6" i="1" s="1"/>
  <c r="J48" i="1"/>
  <c r="Q48" i="1" s="1"/>
  <c r="J28" i="1"/>
  <c r="Q28" i="1" s="1"/>
  <c r="J23" i="1"/>
  <c r="Q23" i="1" s="1"/>
  <c r="J47" i="1"/>
  <c r="Q47" i="1" s="1"/>
  <c r="J8" i="1"/>
  <c r="Q8" i="1" s="1"/>
  <c r="J29" i="1"/>
  <c r="Q29" i="1" s="1"/>
  <c r="J9" i="1"/>
  <c r="Q9" i="1" s="1"/>
  <c r="J37" i="1"/>
  <c r="Q37" i="1" s="1"/>
  <c r="J51" i="1"/>
  <c r="Q51" i="1" s="1"/>
  <c r="J25" i="1"/>
  <c r="Q25" i="1" s="1"/>
  <c r="J4" i="1"/>
  <c r="Q4" i="1" s="1"/>
  <c r="J43" i="1"/>
  <c r="Q43" i="1" s="1"/>
  <c r="J39" i="1"/>
  <c r="Q39" i="1" s="1"/>
  <c r="J16" i="1"/>
  <c r="Q16" i="1" s="1"/>
  <c r="J33" i="1"/>
  <c r="Q33" i="1" s="1"/>
  <c r="J3" i="1"/>
  <c r="Q3" i="1" s="1"/>
  <c r="I26" i="1"/>
  <c r="P26" i="1" s="1"/>
  <c r="I5" i="1"/>
  <c r="P5" i="1" s="1"/>
  <c r="I40" i="1"/>
  <c r="P40" i="1" s="1"/>
  <c r="I20" i="1"/>
  <c r="P20" i="1" s="1"/>
  <c r="I52" i="1"/>
  <c r="P52" i="1" s="1"/>
  <c r="I31" i="1"/>
  <c r="P31" i="1" s="1"/>
  <c r="I21" i="1"/>
  <c r="P21" i="1" s="1"/>
  <c r="I10" i="1"/>
  <c r="P10" i="1" s="1"/>
  <c r="I49" i="1"/>
  <c r="P49" i="1" s="1"/>
  <c r="I44" i="1"/>
  <c r="P44" i="1" s="1"/>
  <c r="I13" i="1"/>
  <c r="P13" i="1" s="1"/>
  <c r="I17" i="1"/>
  <c r="P17" i="1" s="1"/>
  <c r="I46" i="1"/>
  <c r="P46" i="1" s="1"/>
  <c r="I35" i="1"/>
  <c r="P35" i="1" s="1"/>
  <c r="I24" i="1"/>
  <c r="P24" i="1" s="1"/>
  <c r="I18" i="1"/>
  <c r="P18" i="1" s="1"/>
  <c r="I27" i="1"/>
  <c r="P27" i="1" s="1"/>
  <c r="I32" i="1"/>
  <c r="P32" i="1" s="1"/>
  <c r="I11" i="1"/>
  <c r="P11" i="1" s="1"/>
  <c r="I36" i="1"/>
  <c r="P36" i="1" s="1"/>
  <c r="I38" i="1"/>
  <c r="P38" i="1" s="1"/>
  <c r="I45" i="1"/>
  <c r="P45" i="1" s="1"/>
  <c r="I30" i="1"/>
  <c r="P30" i="1" s="1"/>
  <c r="I19" i="1"/>
  <c r="P19" i="1" s="1"/>
  <c r="I34" i="1"/>
  <c r="P34" i="1" s="1"/>
  <c r="I7" i="1"/>
  <c r="P7" i="1" s="1"/>
  <c r="I14" i="1"/>
  <c r="P14" i="1" s="1"/>
  <c r="I22" i="1"/>
  <c r="P22" i="1" s="1"/>
  <c r="I12" i="1"/>
  <c r="P12" i="1" s="1"/>
  <c r="I42" i="1"/>
  <c r="P42" i="1" s="1"/>
  <c r="I15" i="1"/>
  <c r="P15" i="1" s="1"/>
  <c r="I50" i="1"/>
  <c r="P50" i="1" s="1"/>
  <c r="I41" i="1"/>
  <c r="P41" i="1" s="1"/>
  <c r="I6" i="1"/>
  <c r="P6" i="1" s="1"/>
  <c r="I48" i="1"/>
  <c r="P48" i="1" s="1"/>
  <c r="I28" i="1"/>
  <c r="P28" i="1" s="1"/>
  <c r="I23" i="1"/>
  <c r="P23" i="1" s="1"/>
  <c r="I47" i="1"/>
  <c r="P47" i="1" s="1"/>
  <c r="I8" i="1"/>
  <c r="P8" i="1" s="1"/>
  <c r="I29" i="1"/>
  <c r="P29" i="1" s="1"/>
  <c r="I9" i="1"/>
  <c r="P9" i="1" s="1"/>
  <c r="I37" i="1"/>
  <c r="P37" i="1" s="1"/>
  <c r="I51" i="1"/>
  <c r="P51" i="1" s="1"/>
  <c r="I25" i="1"/>
  <c r="P25" i="1" s="1"/>
  <c r="I4" i="1"/>
  <c r="P4" i="1" s="1"/>
  <c r="I43" i="1"/>
  <c r="P43" i="1" s="1"/>
  <c r="I39" i="1"/>
  <c r="P39" i="1" s="1"/>
  <c r="I16" i="1"/>
  <c r="P16" i="1" s="1"/>
  <c r="I33" i="1"/>
  <c r="P33" i="1" s="1"/>
  <c r="I3" i="1"/>
  <c r="P3" i="1" s="1"/>
  <c r="E15" i="7" l="1"/>
  <c r="E3" i="7"/>
  <c r="E19" i="7"/>
  <c r="E39" i="7"/>
  <c r="E7" i="7"/>
  <c r="E22" i="7"/>
  <c r="E43" i="7"/>
  <c r="E31" i="7"/>
  <c r="E11" i="7"/>
  <c r="E27" i="7"/>
  <c r="E2" i="7"/>
  <c r="E6" i="7"/>
  <c r="E10" i="7"/>
  <c r="E14" i="7"/>
  <c r="E18" i="7"/>
  <c r="E26" i="7"/>
  <c r="E30" i="7"/>
  <c r="E34" i="7"/>
  <c r="E38" i="7"/>
  <c r="E42" i="7"/>
  <c r="E46" i="7"/>
  <c r="E50" i="7"/>
  <c r="E23" i="7"/>
  <c r="E35" i="7"/>
  <c r="E47" i="7"/>
  <c r="E51" i="7"/>
  <c r="E4" i="7"/>
  <c r="E8" i="7"/>
  <c r="E12" i="7"/>
  <c r="E16" i="7"/>
  <c r="E20" i="7"/>
  <c r="E24" i="7"/>
  <c r="E28" i="7"/>
  <c r="E32" i="7"/>
  <c r="E36" i="7"/>
  <c r="E40" i="7"/>
  <c r="E44" i="7"/>
  <c r="E48" i="7"/>
  <c r="E5" i="7"/>
  <c r="E9" i="7"/>
  <c r="E13" i="7"/>
  <c r="E17" i="7"/>
  <c r="E21" i="7"/>
  <c r="E25" i="7"/>
  <c r="E29" i="7"/>
  <c r="E33" i="7"/>
  <c r="E37" i="7"/>
  <c r="E41" i="7"/>
  <c r="E45" i="7"/>
  <c r="E49" i="7"/>
  <c r="D54" i="7"/>
  <c r="K33" i="1"/>
  <c r="K9" i="1"/>
  <c r="K41" i="1"/>
  <c r="K12" i="1"/>
  <c r="K34" i="1"/>
  <c r="K38" i="1"/>
  <c r="K27" i="1"/>
  <c r="K46" i="1"/>
  <c r="K49" i="1"/>
  <c r="K26" i="1"/>
  <c r="K4" i="1"/>
  <c r="K23" i="1"/>
  <c r="K52" i="1"/>
  <c r="L2" i="1"/>
  <c r="K16" i="1"/>
  <c r="K29" i="1"/>
  <c r="K50" i="1"/>
  <c r="K19" i="1"/>
  <c r="K17" i="1"/>
  <c r="K20" i="1"/>
  <c r="K25" i="1"/>
  <c r="K28" i="1"/>
  <c r="K22" i="1"/>
  <c r="K36" i="1"/>
  <c r="K18" i="1"/>
  <c r="K10" i="1"/>
  <c r="K2" i="1"/>
  <c r="K24" i="1"/>
  <c r="K13" i="1"/>
  <c r="K21" i="1"/>
  <c r="K40" i="1"/>
  <c r="K39" i="1"/>
  <c r="K51" i="1"/>
  <c r="K8" i="1"/>
  <c r="K48" i="1"/>
  <c r="K15" i="1"/>
  <c r="K14" i="1"/>
  <c r="K30" i="1"/>
  <c r="K11" i="1"/>
  <c r="K3" i="1"/>
  <c r="K43" i="1"/>
  <c r="K37" i="1"/>
  <c r="K47" i="1"/>
  <c r="K6" i="1"/>
  <c r="K42" i="1"/>
  <c r="K7" i="1"/>
  <c r="K45" i="1"/>
  <c r="K32" i="1"/>
  <c r="K35" i="1"/>
  <c r="K44" i="1"/>
  <c r="K31" i="1"/>
  <c r="K5" i="1"/>
  <c r="N2" i="1"/>
  <c r="L16" i="1"/>
  <c r="L25" i="1"/>
  <c r="L29" i="1"/>
  <c r="L28" i="1"/>
  <c r="L50" i="1"/>
  <c r="L22" i="1"/>
  <c r="L19" i="1"/>
  <c r="L36" i="1"/>
  <c r="L18" i="1"/>
  <c r="L17" i="1"/>
  <c r="L10" i="1"/>
  <c r="L20" i="1"/>
  <c r="L39" i="1"/>
  <c r="L51" i="1"/>
  <c r="L8" i="1"/>
  <c r="L48" i="1"/>
  <c r="L15" i="1"/>
  <c r="L14" i="1"/>
  <c r="L30" i="1"/>
  <c r="L11" i="1"/>
  <c r="L24" i="1"/>
  <c r="L13" i="1"/>
  <c r="L21" i="1"/>
  <c r="L40" i="1"/>
  <c r="L3" i="1"/>
  <c r="L43" i="1"/>
  <c r="L37" i="1"/>
  <c r="L47" i="1"/>
  <c r="L6" i="1"/>
  <c r="L42" i="1"/>
  <c r="L7" i="1"/>
  <c r="L45" i="1"/>
  <c r="L32" i="1"/>
  <c r="L35" i="1"/>
  <c r="L44" i="1"/>
  <c r="L31" i="1"/>
  <c r="L5" i="1"/>
  <c r="L33" i="1"/>
  <c r="L4" i="1"/>
  <c r="L9" i="1"/>
  <c r="L23" i="1"/>
  <c r="L41" i="1"/>
  <c r="L12" i="1"/>
  <c r="L34" i="1"/>
  <c r="L38" i="1"/>
  <c r="L27" i="1"/>
  <c r="L46" i="1"/>
  <c r="L49" i="1"/>
  <c r="L52" i="1"/>
  <c r="L26" i="1"/>
  <c r="F52" i="1"/>
  <c r="G52" i="1" s="1"/>
  <c r="F51" i="1"/>
  <c r="G51" i="1" s="1"/>
  <c r="F49" i="1"/>
  <c r="G49" i="1" s="1"/>
  <c r="F50" i="1"/>
  <c r="G50" i="1" s="1"/>
  <c r="F47" i="1"/>
  <c r="G47" i="1" s="1"/>
  <c r="F46" i="1"/>
  <c r="G46" i="1" s="1"/>
  <c r="F48" i="1"/>
  <c r="G48" i="1" s="1"/>
  <c r="F44" i="1"/>
  <c r="G44" i="1" s="1"/>
  <c r="F41" i="1"/>
  <c r="G41" i="1" s="1"/>
  <c r="F45" i="1"/>
  <c r="G45" i="1" s="1"/>
  <c r="F42" i="1"/>
  <c r="G42" i="1" s="1"/>
  <c r="F43" i="1"/>
  <c r="G43" i="1" s="1"/>
  <c r="F39" i="1"/>
  <c r="G39" i="1" s="1"/>
  <c r="F40" i="1"/>
  <c r="G40" i="1" s="1"/>
  <c r="F38" i="1"/>
  <c r="G38" i="1" s="1"/>
  <c r="F37" i="1"/>
  <c r="G37" i="1" s="1"/>
  <c r="F35" i="1"/>
  <c r="G35" i="1" s="1"/>
  <c r="F36" i="1"/>
  <c r="G36" i="1" s="1"/>
  <c r="F34" i="1"/>
  <c r="G34" i="1" s="1"/>
  <c r="F33" i="1"/>
  <c r="G33" i="1" s="1"/>
  <c r="F31" i="1"/>
  <c r="G31" i="1" s="1"/>
  <c r="F30" i="1"/>
  <c r="G30" i="1" s="1"/>
  <c r="F29" i="1"/>
  <c r="G29" i="1" s="1"/>
  <c r="F26" i="1"/>
  <c r="G26" i="1" s="1"/>
  <c r="F32" i="1"/>
  <c r="G32" i="1" s="1"/>
  <c r="F27" i="1"/>
  <c r="G27" i="1" s="1"/>
  <c r="F23" i="1"/>
  <c r="G23" i="1" s="1"/>
  <c r="F28" i="1"/>
  <c r="G28" i="1" s="1"/>
  <c r="F21" i="1"/>
  <c r="G21" i="1" s="1"/>
  <c r="F25" i="1"/>
  <c r="G25" i="1" s="1"/>
  <c r="F24" i="1"/>
  <c r="G24" i="1" s="1"/>
  <c r="F22" i="1"/>
  <c r="G22" i="1" s="1"/>
  <c r="F20" i="1"/>
  <c r="G20" i="1" s="1"/>
  <c r="F19" i="1"/>
  <c r="G19" i="1" s="1"/>
  <c r="F18" i="1"/>
  <c r="G18" i="1" s="1"/>
  <c r="F15" i="1"/>
  <c r="G15" i="1" s="1"/>
  <c r="F14" i="1"/>
  <c r="G14" i="1" s="1"/>
  <c r="F17" i="1"/>
  <c r="G17" i="1" s="1"/>
  <c r="F16" i="1"/>
  <c r="G16" i="1" s="1"/>
  <c r="F13" i="1"/>
  <c r="G13" i="1" s="1"/>
  <c r="F12" i="1"/>
  <c r="G12" i="1" s="1"/>
  <c r="F11" i="1"/>
  <c r="G11" i="1" s="1"/>
  <c r="F8" i="1"/>
  <c r="G8" i="1" s="1"/>
  <c r="F7" i="1"/>
  <c r="G7" i="1" s="1"/>
  <c r="F10" i="1"/>
  <c r="G10" i="1" s="1"/>
  <c r="F9" i="1"/>
  <c r="G9" i="1" s="1"/>
  <c r="F6" i="1"/>
  <c r="G6" i="1" s="1"/>
  <c r="F5" i="1"/>
  <c r="G5" i="1" s="1"/>
  <c r="F4" i="1"/>
  <c r="G4" i="1" s="1"/>
  <c r="F3" i="1"/>
  <c r="G3" i="1" s="1"/>
  <c r="C6" i="5" l="1"/>
  <c r="C15" i="5"/>
  <c r="C29" i="5"/>
  <c r="C23" i="5"/>
  <c r="C35" i="5"/>
  <c r="C34" i="5"/>
  <c r="C10" i="5"/>
  <c r="C8" i="5"/>
  <c r="C28" i="5"/>
  <c r="C51" i="5"/>
  <c r="C21" i="5"/>
  <c r="C39" i="5"/>
  <c r="C13" i="5"/>
  <c r="C18" i="5"/>
  <c r="C2" i="5"/>
  <c r="C17" i="5"/>
  <c r="C41" i="5"/>
  <c r="C5" i="5"/>
  <c r="C4" i="5"/>
  <c r="C27" i="5"/>
  <c r="C46" i="5"/>
  <c r="C31" i="5"/>
  <c r="C11" i="5"/>
  <c r="C32" i="5"/>
  <c r="C38" i="5"/>
  <c r="C50" i="5"/>
  <c r="C49" i="5"/>
  <c r="C43" i="5"/>
  <c r="C26" i="5"/>
  <c r="C44" i="5"/>
  <c r="C47" i="5"/>
  <c r="C36" i="5"/>
  <c r="C14" i="5"/>
  <c r="C52" i="5"/>
  <c r="C24" i="5"/>
  <c r="C30" i="5"/>
  <c r="C37" i="5"/>
  <c r="C33" i="5"/>
  <c r="C42" i="5"/>
  <c r="C22" i="5"/>
  <c r="C3" i="5"/>
  <c r="C12" i="5"/>
  <c r="C40" i="5"/>
  <c r="C19" i="5"/>
  <c r="C16" i="5"/>
  <c r="C45" i="5"/>
  <c r="C48" i="5"/>
  <c r="C25" i="5"/>
  <c r="C20" i="5"/>
  <c r="C7" i="5"/>
  <c r="H10" i="5"/>
  <c r="C9" i="5"/>
  <c r="H41" i="5"/>
  <c r="H43" i="5"/>
  <c r="H26" i="5"/>
  <c r="H25" i="5"/>
  <c r="H22" i="5"/>
  <c r="H24" i="5"/>
  <c r="H3" i="5"/>
  <c r="H28" i="5"/>
  <c r="H13" i="5"/>
  <c r="H33" i="5"/>
  <c r="H30" i="5"/>
  <c r="H38" i="5"/>
  <c r="H2" i="5"/>
  <c r="H51" i="5"/>
  <c r="H44" i="5"/>
  <c r="H48" i="5"/>
  <c r="H12" i="5"/>
  <c r="H34" i="5"/>
  <c r="H50" i="5"/>
  <c r="H18" i="5"/>
  <c r="H17" i="5"/>
  <c r="H39" i="5"/>
  <c r="H42" i="5"/>
  <c r="H27" i="5"/>
  <c r="H23" i="5"/>
  <c r="H32" i="5"/>
  <c r="H37" i="5"/>
  <c r="H11" i="5"/>
  <c r="H36" i="5"/>
  <c r="H21" i="5"/>
  <c r="H46" i="5"/>
  <c r="H4" i="5"/>
  <c r="H45" i="5"/>
  <c r="H14" i="5"/>
  <c r="H19" i="5"/>
  <c r="H15" i="5"/>
  <c r="H47" i="5"/>
  <c r="H9" i="5"/>
  <c r="H31" i="5"/>
  <c r="H29" i="5"/>
  <c r="H5" i="5"/>
  <c r="H8" i="5"/>
  <c r="H20" i="5"/>
  <c r="H7" i="5"/>
  <c r="H16" i="5"/>
  <c r="H49" i="5"/>
  <c r="H35" i="5"/>
  <c r="H40" i="5"/>
  <c r="H6" i="5"/>
  <c r="N10" i="1"/>
  <c r="N14" i="1"/>
  <c r="N21" i="1"/>
  <c r="N31" i="1"/>
  <c r="N41" i="1"/>
  <c r="N52" i="1"/>
  <c r="N5" i="1"/>
  <c r="N7" i="1"/>
  <c r="N13" i="1"/>
  <c r="N15" i="1"/>
  <c r="N22" i="1"/>
  <c r="N28" i="1"/>
  <c r="N26" i="1"/>
  <c r="N33" i="1"/>
  <c r="N37" i="1"/>
  <c r="N43" i="1"/>
  <c r="N44" i="1"/>
  <c r="N50" i="1"/>
  <c r="N8" i="1"/>
  <c r="N18" i="1"/>
  <c r="N23" i="1"/>
  <c r="N34" i="1"/>
  <c r="N42" i="1"/>
  <c r="N49" i="1"/>
  <c r="N4" i="1"/>
  <c r="N12" i="1"/>
  <c r="N20" i="1"/>
  <c r="N32" i="1"/>
  <c r="N35" i="1"/>
  <c r="N39" i="1"/>
  <c r="N47" i="1"/>
  <c r="N6" i="1"/>
  <c r="N16" i="1"/>
  <c r="N24" i="1"/>
  <c r="N29" i="1"/>
  <c r="N38" i="1"/>
  <c r="N48" i="1"/>
  <c r="N3" i="1"/>
  <c r="N9" i="1"/>
  <c r="N11" i="1"/>
  <c r="N17" i="1"/>
  <c r="N19" i="1"/>
  <c r="N25" i="1"/>
  <c r="N27" i="1"/>
  <c r="N30" i="1"/>
  <c r="N36" i="1"/>
  <c r="N40" i="1"/>
  <c r="N45" i="1"/>
  <c r="N46" i="1"/>
  <c r="N51" i="1"/>
  <c r="H45" i="1" l="1"/>
  <c r="H19" i="1"/>
  <c r="H42" i="1"/>
  <c r="H3" i="1"/>
  <c r="H41" i="1"/>
  <c r="H13" i="1"/>
  <c r="H46" i="1"/>
  <c r="E45" i="5"/>
  <c r="E24" i="5"/>
  <c r="E19" i="5"/>
  <c r="E21" i="5"/>
  <c r="E23" i="5"/>
  <c r="E36" i="5"/>
  <c r="E20" i="5"/>
  <c r="E31" i="5"/>
  <c r="E27" i="5"/>
  <c r="E18" i="5"/>
  <c r="E34" i="5"/>
  <c r="E48" i="5"/>
  <c r="E51" i="5"/>
  <c r="E38" i="5"/>
  <c r="E33" i="5"/>
  <c r="E28" i="5"/>
  <c r="E6" i="5"/>
  <c r="E7" i="5"/>
  <c r="E29" i="5"/>
  <c r="E22" i="5"/>
  <c r="E26" i="5"/>
  <c r="E52" i="5"/>
  <c r="E17" i="5"/>
  <c r="E49" i="5"/>
  <c r="E11" i="5"/>
  <c r="E15" i="5"/>
  <c r="E25" i="5"/>
  <c r="E14" i="5"/>
  <c r="E37" i="5"/>
  <c r="E50" i="5"/>
  <c r="E40" i="5"/>
  <c r="E16" i="5"/>
  <c r="E5" i="5"/>
  <c r="E47" i="5"/>
  <c r="E32" i="5"/>
  <c r="E39" i="5"/>
  <c r="E41" i="5"/>
  <c r="E12" i="5"/>
  <c r="E44" i="5"/>
  <c r="E2" i="5"/>
  <c r="E30" i="5"/>
  <c r="E13" i="5"/>
  <c r="E3" i="5"/>
  <c r="E35" i="5"/>
  <c r="E8" i="5"/>
  <c r="E9" i="5"/>
  <c r="E10" i="5"/>
  <c r="E4" i="5"/>
  <c r="E46" i="5"/>
  <c r="E43" i="5"/>
  <c r="E42" i="5"/>
  <c r="H40" i="1"/>
  <c r="H30" i="1"/>
  <c r="H29" i="1"/>
  <c r="H8" i="1"/>
  <c r="H48" i="1"/>
  <c r="H35" i="1"/>
  <c r="H20" i="1"/>
  <c r="H4" i="1"/>
  <c r="H23" i="1"/>
  <c r="H37" i="1"/>
  <c r="H27" i="1"/>
  <c r="H2" i="1"/>
  <c r="H22" i="1"/>
  <c r="H5" i="1"/>
  <c r="H47" i="1"/>
  <c r="O51" i="1"/>
  <c r="O2" i="1"/>
  <c r="H17" i="1"/>
  <c r="H16" i="1"/>
  <c r="H32" i="1"/>
  <c r="H33" i="1"/>
  <c r="H12" i="1"/>
  <c r="H26" i="1"/>
  <c r="H7" i="1"/>
  <c r="H9" i="1"/>
  <c r="H44" i="1"/>
  <c r="H39" i="1"/>
  <c r="H10" i="1"/>
  <c r="H43" i="1"/>
  <c r="H34" i="1"/>
  <c r="H51" i="1"/>
  <c r="H11" i="1"/>
  <c r="H18" i="1"/>
  <c r="H28" i="1"/>
  <c r="H25" i="1"/>
  <c r="H50" i="1"/>
  <c r="H21" i="1"/>
  <c r="H36" i="1"/>
  <c r="H52" i="1"/>
  <c r="H38" i="1"/>
  <c r="H31" i="1"/>
  <c r="H14" i="1"/>
  <c r="H6" i="1"/>
  <c r="O27" i="1"/>
  <c r="O3" i="1"/>
  <c r="O24" i="1"/>
  <c r="O32" i="1"/>
  <c r="O34" i="1"/>
  <c r="O18" i="1"/>
  <c r="O50" i="1"/>
  <c r="O43" i="1"/>
  <c r="O33" i="1"/>
  <c r="O28" i="1"/>
  <c r="O15" i="1"/>
  <c r="O7" i="1"/>
  <c r="O52" i="1"/>
  <c r="O31" i="1"/>
  <c r="O14" i="1"/>
  <c r="H49" i="1"/>
  <c r="H24" i="1"/>
  <c r="H15" i="1"/>
  <c r="O45" i="1"/>
  <c r="O19" i="1"/>
  <c r="O38" i="1"/>
  <c r="O39" i="1"/>
  <c r="O49" i="1"/>
  <c r="O46" i="1"/>
  <c r="O40" i="1"/>
  <c r="O30" i="1"/>
  <c r="O25" i="1"/>
  <c r="O17" i="1"/>
  <c r="O9" i="1"/>
  <c r="O48" i="1"/>
  <c r="O29" i="1"/>
  <c r="O16" i="1"/>
  <c r="O47" i="1"/>
  <c r="O35" i="1"/>
  <c r="O20" i="1"/>
  <c r="O4" i="1"/>
  <c r="O42" i="1"/>
  <c r="O23" i="1"/>
  <c r="O8" i="1"/>
  <c r="O44" i="1"/>
  <c r="O37" i="1"/>
  <c r="O26" i="1"/>
  <c r="O22" i="1"/>
  <c r="O13" i="1"/>
  <c r="O5" i="1"/>
  <c r="O41" i="1"/>
  <c r="O21" i="1"/>
  <c r="O10" i="1"/>
  <c r="O36" i="1"/>
  <c r="O11" i="1"/>
  <c r="O6" i="1"/>
  <c r="O12" i="1"/>
</calcChain>
</file>

<file path=xl/sharedStrings.xml><?xml version="1.0" encoding="utf-8"?>
<sst xmlns="http://schemas.openxmlformats.org/spreadsheetml/2006/main" count="2009" uniqueCount="485">
  <si>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</si>
  <si>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</si>
  <si>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</si>
  <si>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</si>
  <si>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</si>
  <si>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</si>
  <si>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</si>
  <si>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</si>
  <si>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</si>
  <si>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</si>
  <si>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</si>
  <si>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</si>
  <si>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</si>
  <si>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</si>
  <si>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</si>
  <si>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</si>
  <si>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</si>
  <si>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</si>
  <si>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</si>
  <si>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</si>
  <si>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</si>
  <si>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</si>
  <si>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</si>
  <si>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</si>
  <si>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</si>
  <si>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</si>
  <si>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</si>
  <si>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</si>
  <si>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</si>
  <si>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</si>
  <si>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</si>
  <si>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</si>
  <si>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</si>
  <si>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</si>
  <si>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</si>
  <si>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</si>
  <si>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</si>
  <si>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</si>
  <si>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</si>
  <si>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</si>
  <si>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</si>
  <si>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</si>
  <si>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</si>
  <si>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</si>
  <si>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</si>
  <si>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</si>
  <si>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</si>
  <si>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</si>
  <si>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</si>
  <si>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</si>
  <si>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</si>
  <si>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Alab.</t>
  </si>
  <si>
    <t>–</t>
  </si>
  <si>
    <t>[m]</t>
  </si>
  <si>
    <t>−591,546</t>
  </si>
  <si>
    <t>−25.46%</t>
  </si>
  <si>
    <t>[n]</t>
  </si>
  <si>
    <t>−36,173</t>
  </si>
  <si>
    <t>−10.06%</t>
  </si>
  <si>
    <t>Ark.</t>
  </si>
  <si>
    <t>−336,715</t>
  </si>
  <si>
    <t>−27.62%</t>
  </si>
  <si>
    <t>−0.70%</t>
  </si>
  <si>
    <t>Calif.</t>
  </si>
  <si>
    <t>−0.95%</t>
  </si>
  <si>
    <t>Colo.</t>
  </si>
  <si>
    <t>Conn.</t>
  </si>
  <si>
    <t>Del.</t>
  </si>
  <si>
    <t>D.C.</t>
  </si>
  <si>
    <t>−0.02%</t>
  </si>
  <si>
    <t>−371,686</t>
  </si>
  <si>
    <t>−3.36%</t>
  </si>
  <si>
    <t>−2.16%</t>
  </si>
  <si>
    <t>−2.72%</t>
  </si>
  <si>
    <t>−267,098</t>
  </si>
  <si>
    <t>−30.77%</t>
  </si>
  <si>
    <t>−0.08%</t>
  </si>
  <si>
    <t>−487,103</t>
  </si>
  <si>
    <t>−16.06%</t>
  </si>
  <si>
    <t>−138,611</t>
  </si>
  <si>
    <t>−8.20%</t>
  </si>
  <si>
    <t>669[o]</t>
  </si>
  <si>
    <t>0.05%[o]</t>
  </si>
  <si>
    <t>1,014[o]</t>
  </si>
  <si>
    <t>0.07%[o]</t>
  </si>
  <si>
    <t>−201,083</t>
  </si>
  <si>
    <t>−14.65%</t>
  </si>
  <si>
    <t>Ky.</t>
  </si>
  <si>
    <t>−554,172</t>
  </si>
  <si>
    <t>−25.94%</t>
  </si>
  <si>
    <t>La.</t>
  </si>
  <si>
    <t>−399,742</t>
  </si>
  <si>
    <t>−18.61%</t>
  </si>
  <si>
    <t>Maine †</t>
  </si>
  <si>
    <t>ME-1</t>
  </si>
  <si>
    <t>ME-2</t>
  </si>
  <si>
    <t>−27,996</t>
  </si>
  <si>
    <t>−7.44%</t>
  </si>
  <si>
    <t>Md.</t>
  </si>
  <si>
    <t>Mass.</t>
  </si>
  <si>
    <t>Mich.</t>
  </si>
  <si>
    <t>Minn.</t>
  </si>
  <si>
    <t>Miss.</t>
  </si>
  <si>
    <t>−217,366</t>
  </si>
  <si>
    <t>−16.55%</t>
  </si>
  <si>
    <t>Mo.</t>
  </si>
  <si>
    <t>−465,722</t>
  </si>
  <si>
    <t>−15.39%</t>
  </si>
  <si>
    <t>Mont.</t>
  </si>
  <si>
    <t>−98,816</t>
  </si>
  <si>
    <t>−16.37%</t>
  </si>
  <si>
    <t>Neb. †</t>
  </si>
  <si>
    <t>−182,263</t>
  </si>
  <si>
    <t>−19.06%</t>
  </si>
  <si>
    <t>NE-1</t>
  </si>
  <si>
    <t>−48,029</t>
  </si>
  <si>
    <t>−14.92%</t>
  </si>
  <si>
    <t>NE-2</t>
  </si>
  <si>
    <t>NE-3</t>
  </si>
  <si>
    <t>−156,325</t>
  </si>
  <si>
    <t>−53.02%</t>
  </si>
  <si>
    <r>
      <t>Nev.</t>
    </r>
    <r>
      <rPr>
        <vertAlign val="superscript"/>
        <sz val="10"/>
        <color rgb="FF0645AD"/>
        <rFont val="Arial"/>
        <family val="2"/>
      </rPr>
      <t>[p]</t>
    </r>
  </si>
  <si>
    <t>−0.03%</t>
  </si>
  <si>
    <t>N.H.</t>
  </si>
  <si>
    <r>
      <t>N.J.</t>
    </r>
    <r>
      <rPr>
        <vertAlign val="superscript"/>
        <sz val="10"/>
        <color rgb="FF0645AD"/>
        <rFont val="Arial"/>
        <family val="2"/>
      </rPr>
      <t>[q]</t>
    </r>
  </si>
  <si>
    <t>N.M.</t>
  </si>
  <si>
    <r>
      <t>N.Y.</t>
    </r>
    <r>
      <rPr>
        <vertAlign val="superscript"/>
        <sz val="10"/>
        <color rgb="FF0645AD"/>
        <rFont val="Arial"/>
        <family val="2"/>
      </rPr>
      <t>[r]</t>
    </r>
  </si>
  <si>
    <t>N.C.</t>
  </si>
  <si>
    <t>−74,483</t>
  </si>
  <si>
    <t>−1.35%</t>
  </si>
  <si>
    <t>N.D.</t>
  </si>
  <si>
    <t>−120,693</t>
  </si>
  <si>
    <t>−33.36%</t>
  </si>
  <si>
    <t>−475,669</t>
  </si>
  <si>
    <t>−8.03%</t>
  </si>
  <si>
    <t>Okla.</t>
  </si>
  <si>
    <t>−516,390</t>
  </si>
  <si>
    <t>−33.09%</t>
  </si>
  <si>
    <t>Pa.</t>
  </si>
  <si>
    <t>[s]</t>
  </si>
  <si>
    <t>R.I.</t>
  </si>
  <si>
    <t>S.C.</t>
  </si>
  <si>
    <t>−293,562</t>
  </si>
  <si>
    <t>−11.68%</t>
  </si>
  <si>
    <t>S.D.</t>
  </si>
  <si>
    <t>−110,572</t>
  </si>
  <si>
    <t>−26.16%</t>
  </si>
  <si>
    <t>Tenn.</t>
  </si>
  <si>
    <t>−708,764</t>
  </si>
  <si>
    <t>−23.21%</t>
  </si>
  <si>
    <r>
      <t>Texas</t>
    </r>
    <r>
      <rPr>
        <vertAlign val="superscript"/>
        <sz val="10"/>
        <color rgb="FF0645AD"/>
        <rFont val="Arial"/>
        <family val="2"/>
      </rPr>
      <t>[t]</t>
    </r>
  </si>
  <si>
    <t>−631,221</t>
  </si>
  <si>
    <t>−5.58%</t>
  </si>
  <si>
    <t>−304,858</t>
  </si>
  <si>
    <t>−20.48%</t>
  </si>
  <si>
    <t>−2.40%</t>
  </si>
  <si>
    <t>Vt.</t>
  </si>
  <si>
    <t>Va.</t>
  </si>
  <si>
    <t>Wash.</t>
  </si>
  <si>
    <t>W.Va.</t>
  </si>
  <si>
    <t>−309,398</t>
  </si>
  <si>
    <t>−38.93%</t>
  </si>
  <si>
    <t>Wis.</t>
  </si>
  <si>
    <t>Wyo.</t>
  </si>
  <si>
    <t>−120,068</t>
  </si>
  <si>
    <t>−43.38%</t>
  </si>
  <si>
    <t>Bvotes</t>
  </si>
  <si>
    <t>BPct</t>
  </si>
  <si>
    <t>Tvotes</t>
  </si>
  <si>
    <t>TPct</t>
  </si>
  <si>
    <t>TEV</t>
  </si>
  <si>
    <t>BEV</t>
  </si>
  <si>
    <t>District of Columbia</t>
  </si>
  <si>
    <t>Main 1</t>
  </si>
  <si>
    <t>Maine 2</t>
  </si>
  <si>
    <t>Nebraska1</t>
  </si>
  <si>
    <t>Nebraska2</t>
  </si>
  <si>
    <t>Nebraska3</t>
  </si>
  <si>
    <t>2020BVotes</t>
  </si>
  <si>
    <t>Column1</t>
  </si>
  <si>
    <t>2020TVotes</t>
  </si>
  <si>
    <t>TotalVotes</t>
  </si>
  <si>
    <t>TotalB+TVotes</t>
  </si>
  <si>
    <t>MINNESOTA</t>
  </si>
  <si>
    <t>MONTANA</t>
  </si>
  <si>
    <t>NORTH DAKOTA</t>
  </si>
  <si>
    <t>HAWAII</t>
  </si>
  <si>
    <t>IDAHO</t>
  </si>
  <si>
    <t>WASHINGTON</t>
  </si>
  <si>
    <t>ARIZONA</t>
  </si>
  <si>
    <t>CALIFORNIA</t>
  </si>
  <si>
    <t>COLORADO</t>
  </si>
  <si>
    <t>NEVADA</t>
  </si>
  <si>
    <t>NEW MEXICO</t>
  </si>
  <si>
    <t>OREGON</t>
  </si>
  <si>
    <t>UTAH</t>
  </si>
  <si>
    <t>WYOMING</t>
  </si>
  <si>
    <t>ARKANSAS</t>
  </si>
  <si>
    <t>IOWA</t>
  </si>
  <si>
    <t>KANSAS</t>
  </si>
  <si>
    <t>MISSOURI</t>
  </si>
  <si>
    <t>NEBRASKA</t>
  </si>
  <si>
    <t>OKLAHOMA</t>
  </si>
  <si>
    <t>SOUTH DAKOTA</t>
  </si>
  <si>
    <t>LOUISIANA</t>
  </si>
  <si>
    <t>TEXAS</t>
  </si>
  <si>
    <t>CONNECTICUT</t>
  </si>
  <si>
    <t>MASSACHUSETTS</t>
  </si>
  <si>
    <t>NEW HAMPSHIRE</t>
  </si>
  <si>
    <t>RHODE ISLAND</t>
  </si>
  <si>
    <t>VERMONT</t>
  </si>
  <si>
    <t>ALABAMA</t>
  </si>
  <si>
    <t>FLORIDA</t>
  </si>
  <si>
    <t>GEORGIA</t>
  </si>
  <si>
    <t>MISSISSIPPI</t>
  </si>
  <si>
    <t>SOUTH CAROLINA</t>
  </si>
  <si>
    <t>ILLINOIS</t>
  </si>
  <si>
    <t>INDIANA</t>
  </si>
  <si>
    <t>KENTUCKY</t>
  </si>
  <si>
    <t>NORTH CAROLINA</t>
  </si>
  <si>
    <t>OHIO</t>
  </si>
  <si>
    <t>TENNESSEE</t>
  </si>
  <si>
    <t>VIRGINIA</t>
  </si>
  <si>
    <t>WISCONSIN</t>
  </si>
  <si>
    <t>WEST VIRGINIA</t>
  </si>
  <si>
    <t>DELAWARE</t>
  </si>
  <si>
    <t>DISTRICT OF COLUMBIA</t>
  </si>
  <si>
    <t>MARYLAND</t>
  </si>
  <si>
    <t>NEW JERSEY</t>
  </si>
  <si>
    <t>NEW YORK</t>
  </si>
  <si>
    <t>PENNSYLVANIA</t>
  </si>
  <si>
    <t>MAINE</t>
  </si>
  <si>
    <t>MICHIGAN</t>
  </si>
  <si>
    <t>ALASKA</t>
  </si>
  <si>
    <t>Geo</t>
  </si>
  <si>
    <t>Column2</t>
  </si>
  <si>
    <t>Column3</t>
  </si>
  <si>
    <t>2020Winner</t>
  </si>
  <si>
    <t>State</t>
  </si>
  <si>
    <t>US-AL</t>
  </si>
  <si>
    <t>AL</t>
  </si>
  <si>
    <t>Ala.</t>
  </si>
  <si>
    <t>US-AK</t>
  </si>
  <si>
    <t>AK</t>
  </si>
  <si>
    <t>Ak.[1]</t>
  </si>
  <si>
    <t>US-AZ</t>
  </si>
  <si>
    <t>AZ</t>
  </si>
  <si>
    <t>Ariz.</t>
  </si>
  <si>
    <t>US-AR</t>
  </si>
  <si>
    <t>AR</t>
  </si>
  <si>
    <t>US-CA</t>
  </si>
  <si>
    <t>CA</t>
  </si>
  <si>
    <t>CF</t>
  </si>
  <si>
    <t>Cal.</t>
  </si>
  <si>
    <t>US-CO</t>
  </si>
  <si>
    <t>CO</t>
  </si>
  <si>
    <t>CL</t>
  </si>
  <si>
    <t>US-CT</t>
  </si>
  <si>
    <t>CT</t>
  </si>
  <si>
    <t>US-DE</t>
  </si>
  <si>
    <t>DE</t>
  </si>
  <si>
    <t>DL</t>
  </si>
  <si>
    <t>Federal district</t>
  </si>
  <si>
    <t>US-DC</t>
  </si>
  <si>
    <t>DC</t>
  </si>
  <si>
    <t>Dis. Col.[2]</t>
  </si>
  <si>
    <t>US-FL</t>
  </si>
  <si>
    <t>FL</t>
  </si>
  <si>
    <t>Fla.</t>
  </si>
  <si>
    <t>US-GA</t>
  </si>
  <si>
    <t>GA</t>
  </si>
  <si>
    <t>Ga.</t>
  </si>
  <si>
    <t>Geo.[1]</t>
  </si>
  <si>
    <t>US-HI</t>
  </si>
  <si>
    <t>HI</t>
  </si>
  <si>
    <t>HA</t>
  </si>
  <si>
    <t>Hi.[1]</t>
  </si>
  <si>
    <t>US-ID</t>
  </si>
  <si>
    <t>ID</t>
  </si>
  <si>
    <t>Ida.[1]</t>
  </si>
  <si>
    <t>US-IL</t>
  </si>
  <si>
    <t>IL</t>
  </si>
  <si>
    <t>Ill.</t>
  </si>
  <si>
    <t>US-IN</t>
  </si>
  <si>
    <t>IN</t>
  </si>
  <si>
    <t>Ind.</t>
  </si>
  <si>
    <t>US-IA</t>
  </si>
  <si>
    <t>IA</t>
  </si>
  <si>
    <t>Ioa.[a]</t>
  </si>
  <si>
    <t>US-KS</t>
  </si>
  <si>
    <t>KS</t>
  </si>
  <si>
    <t>KA</t>
  </si>
  <si>
    <t>Kans.</t>
  </si>
  <si>
    <t>Kan.</t>
  </si>
  <si>
    <t>Ka.</t>
  </si>
  <si>
    <t>US-KY</t>
  </si>
  <si>
    <t>KY</t>
  </si>
  <si>
    <t>Ken., Kent.[b]</t>
  </si>
  <si>
    <t>US-LA</t>
  </si>
  <si>
    <t>LA</t>
  </si>
  <si>
    <t>US-ME</t>
  </si>
  <si>
    <t>ME</t>
  </si>
  <si>
    <t>US-MD</t>
  </si>
  <si>
    <t>MD</t>
  </si>
  <si>
    <t>Mar., Mary.</t>
  </si>
  <si>
    <t>US-MA</t>
  </si>
  <si>
    <t>MA</t>
  </si>
  <si>
    <t>MS</t>
  </si>
  <si>
    <t>US-MI</t>
  </si>
  <si>
    <t>MI</t>
  </si>
  <si>
    <t>MC</t>
  </si>
  <si>
    <t>US-MN</t>
  </si>
  <si>
    <t>MN</t>
  </si>
  <si>
    <t>US-MS</t>
  </si>
  <si>
    <t>US-MO</t>
  </si>
  <si>
    <t>MO</t>
  </si>
  <si>
    <t>US-MT</t>
  </si>
  <si>
    <t>MT</t>
  </si>
  <si>
    <t>US-NE</t>
  </si>
  <si>
    <t>NE</t>
  </si>
  <si>
    <t>NB</t>
  </si>
  <si>
    <t>Nebr.</t>
  </si>
  <si>
    <t>Neb.</t>
  </si>
  <si>
    <t>US-NV</t>
  </si>
  <si>
    <t>NV</t>
  </si>
  <si>
    <t>Nev.</t>
  </si>
  <si>
    <t>US-NH</t>
  </si>
  <si>
    <t>NH</t>
  </si>
  <si>
    <t>US-NJ</t>
  </si>
  <si>
    <t>NJ</t>
  </si>
  <si>
    <t>N.J.</t>
  </si>
  <si>
    <t>N. Jersey[2]</t>
  </si>
  <si>
    <t>US-NM</t>
  </si>
  <si>
    <t>NM</t>
  </si>
  <si>
    <t>N. Mex.</t>
  </si>
  <si>
    <t>New M., New Mex.</t>
  </si>
  <si>
    <t>US-NY</t>
  </si>
  <si>
    <t>NY</t>
  </si>
  <si>
    <t>N.Y.</t>
  </si>
  <si>
    <t>N. York[2]</t>
  </si>
  <si>
    <t>US-NC</t>
  </si>
  <si>
    <t>NC</t>
  </si>
  <si>
    <t>N. Car.</t>
  </si>
  <si>
    <t>US-ND</t>
  </si>
  <si>
    <t>ND</t>
  </si>
  <si>
    <t>N. Dak.</t>
  </si>
  <si>
    <t>US-OH</t>
  </si>
  <si>
    <t>OH</t>
  </si>
  <si>
    <r>
      <t>O.,</t>
    </r>
    <r>
      <rPr>
        <vertAlign val="superscript"/>
        <sz val="11"/>
        <color rgb="FF0645AD"/>
        <rFont val="Arial"/>
        <family val="2"/>
      </rPr>
      <t>[3]</t>
    </r>
    <r>
      <rPr>
        <sz val="14"/>
        <color rgb="FF202122"/>
        <rFont val="Arial"/>
        <family val="2"/>
      </rPr>
      <t> Oh.</t>
    </r>
    <r>
      <rPr>
        <vertAlign val="superscript"/>
        <sz val="11"/>
        <color rgb="FF0645AD"/>
        <rFont val="Arial"/>
        <family val="2"/>
      </rPr>
      <t>[1]</t>
    </r>
  </si>
  <si>
    <t>US-OK</t>
  </si>
  <si>
    <t>OK</t>
  </si>
  <si>
    <t>US-OR</t>
  </si>
  <si>
    <t>OR</t>
  </si>
  <si>
    <t>Oreg.</t>
  </si>
  <si>
    <t>Ore.</t>
  </si>
  <si>
    <t>US-PA</t>
  </si>
  <si>
    <t>PA</t>
  </si>
  <si>
    <r>
      <t>Penn.,</t>
    </r>
    <r>
      <rPr>
        <vertAlign val="superscript"/>
        <sz val="11"/>
        <color rgb="FF0645AD"/>
        <rFont val="Arial"/>
        <family val="2"/>
      </rPr>
      <t>[1]</t>
    </r>
    <r>
      <rPr>
        <sz val="14"/>
        <color rgb="FF202122"/>
        <rFont val="Arial"/>
        <family val="2"/>
      </rPr>
      <t> Penna.</t>
    </r>
    <r>
      <rPr>
        <vertAlign val="superscript"/>
        <sz val="11"/>
        <color rgb="FF0645AD"/>
        <rFont val="Arial"/>
        <family val="2"/>
      </rPr>
      <t>[4]</t>
    </r>
  </si>
  <si>
    <t>US-RI</t>
  </si>
  <si>
    <t>RI</t>
  </si>
  <si>
    <t>R.I. &amp; P.P.</t>
  </si>
  <si>
    <t>US-SC</t>
  </si>
  <si>
    <t>SC</t>
  </si>
  <si>
    <t>S. Car.</t>
  </si>
  <si>
    <t>US-SD</t>
  </si>
  <si>
    <t>SD</t>
  </si>
  <si>
    <t>S. Dak.</t>
  </si>
  <si>
    <t>SoDak</t>
  </si>
  <si>
    <t>US-TN</t>
  </si>
  <si>
    <t>TN</t>
  </si>
  <si>
    <t>US-TX</t>
  </si>
  <si>
    <t>TX</t>
  </si>
  <si>
    <t>Tex.</t>
  </si>
  <si>
    <t>US-UT</t>
  </si>
  <si>
    <t>UT</t>
  </si>
  <si>
    <t>Ut.[1]</t>
  </si>
  <si>
    <t>US-VT</t>
  </si>
  <si>
    <t>VT</t>
  </si>
  <si>
    <t>Verm.[5]</t>
  </si>
  <si>
    <t>US-VA</t>
  </si>
  <si>
    <t>VA</t>
  </si>
  <si>
    <t>Virg.</t>
  </si>
  <si>
    <t>US-WA</t>
  </si>
  <si>
    <t>WA</t>
  </si>
  <si>
    <t>WN</t>
  </si>
  <si>
    <t>Wn.[6]</t>
  </si>
  <si>
    <t>US-WV</t>
  </si>
  <si>
    <t>WV</t>
  </si>
  <si>
    <t>W. Va.</t>
  </si>
  <si>
    <t>W.V., W. Virg.</t>
  </si>
  <si>
    <t>US-WI</t>
  </si>
  <si>
    <t>WI</t>
  </si>
  <si>
    <t>WS</t>
  </si>
  <si>
    <t>Wisc.</t>
  </si>
  <si>
    <t>US-WY</t>
  </si>
  <si>
    <t>WY</t>
  </si>
  <si>
    <t>Name</t>
  </si>
  <si>
    <t>Type</t>
  </si>
  <si>
    <t>4letter</t>
  </si>
  <si>
    <t>Two Letter</t>
  </si>
  <si>
    <t>FIPS</t>
  </si>
  <si>
    <t>Abbreviate</t>
  </si>
  <si>
    <t>ApportionPop</t>
  </si>
  <si>
    <t>Reps</t>
  </si>
  <si>
    <t>RepChange</t>
  </si>
  <si>
    <t>ECVotes</t>
  </si>
  <si>
    <t>ECVPM_ApportPop</t>
  </si>
  <si>
    <t>ECVPM_deviation</t>
  </si>
  <si>
    <t>ECV_perTurnout</t>
  </si>
  <si>
    <t>ECV_deviation</t>
  </si>
  <si>
    <t>−4,269,978</t>
  </si>
  <si>
    <t>−30.11%</t>
  </si>
  <si>
    <t>−136,386</t>
  </si>
  <si>
    <t>−4.91%</t>
  </si>
  <si>
    <t>−224,357</t>
  </si>
  <si>
    <t>−13.64%</t>
  </si>
  <si>
    <t>−270,107</t>
  </si>
  <si>
    <t>−86.77%</t>
  </si>
  <si>
    <t>−50,476</t>
  </si>
  <si>
    <t>−11.37%</t>
  </si>
  <si>
    <t>−138,044</t>
  </si>
  <si>
    <t>−32.18%</t>
  </si>
  <si>
    <t>−944,714</t>
  </si>
  <si>
    <t>−17.06%</t>
  </si>
  <si>
    <t>−22,142</t>
  </si>
  <si>
    <t>−2.96%</t>
  </si>
  <si>
    <t>−904,303</t>
  </si>
  <si>
    <t>−27.20%</t>
  </si>
  <si>
    <t>−734,759</t>
  </si>
  <si>
    <t>−26.42%</t>
  </si>
  <si>
    <t>−58,390</t>
  </si>
  <si>
    <t>−14.81%</t>
  </si>
  <si>
    <t>−44,765</t>
  </si>
  <si>
    <t>−1.52%</t>
  </si>
  <si>
    <t>−2,736</t>
  </si>
  <si>
    <t>−0.37%</t>
  </si>
  <si>
    <t>−546,345</t>
  </si>
  <si>
    <t>−14.10%</t>
  </si>
  <si>
    <t>−65,567</t>
  </si>
  <si>
    <t>−8.21%</t>
  </si>
  <si>
    <t>−1,736,590</t>
  </si>
  <si>
    <t>−22.49%</t>
  </si>
  <si>
    <t>Nebr. †</t>
  </si>
  <si>
    <t>−27,202</t>
  </si>
  <si>
    <t>−2.42%</t>
  </si>
  <si>
    <t>−219,703</t>
  </si>
  <si>
    <t>−10.98%</t>
  </si>
  <si>
    <t>−71,982</t>
  </si>
  <si>
    <t>−15.51%</t>
  </si>
  <si>
    <t>−212,030</t>
  </si>
  <si>
    <t>−5.32%</t>
  </si>
  <si>
    <t>−83,204</t>
  </si>
  <si>
    <t>−26.41%</t>
  </si>
  <si>
    <t>−520,971</t>
  </si>
  <si>
    <t>−15.71%</t>
  </si>
  <si>
    <t>Clinton Votes</t>
  </si>
  <si>
    <t>Clinton %</t>
  </si>
  <si>
    <t>Clinton EV</t>
  </si>
  <si>
    <t>Trump Votes</t>
  </si>
  <si>
    <t>Trump %</t>
  </si>
  <si>
    <t>Trump EV</t>
  </si>
  <si>
    <t>Johnson Votes</t>
  </si>
  <si>
    <t>Johnson %</t>
  </si>
  <si>
    <t>Johnson EV</t>
  </si>
  <si>
    <t>Stein Votes</t>
  </si>
  <si>
    <t>Stein %</t>
  </si>
  <si>
    <t>Stein EV</t>
  </si>
  <si>
    <t>McMullin Votes</t>
  </si>
  <si>
    <t>McMullin %</t>
  </si>
  <si>
    <t>McMullin EV</t>
  </si>
  <si>
    <t>Others Votes</t>
  </si>
  <si>
    <t>Others %</t>
  </si>
  <si>
    <t>Others EV</t>
  </si>
  <si>
    <t>Total Votes</t>
  </si>
  <si>
    <t>WinnerMargin-Votes</t>
  </si>
  <si>
    <t>WinnerMargin-%</t>
  </si>
  <si>
    <t>Total EV</t>
  </si>
  <si>
    <t>ECPerVoter</t>
  </si>
  <si>
    <t>Winner</t>
  </si>
  <si>
    <t>Abbreviation</t>
  </si>
  <si>
    <t>Virgina</t>
  </si>
  <si>
    <t>ECVPM_ApportionPop</t>
  </si>
  <si>
    <t>WinnerMargin</t>
  </si>
  <si>
    <t>Bpercentage</t>
  </si>
  <si>
    <t>Tpercentage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</si>
</sst>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rgb="FF202122"/>
      <name val="Arial"/>
      <family val="2"/>
    </font>
    <font>
      <sz val="13"/>
      <color rgb="FF0645AD"/>
      <name val="Arial"/>
      <family val="2"/>
    </font>
    <font>
      <vertAlign val="superscript"/>
      <sz val="10"/>
      <color rgb="FF0645AD"/>
      <name val="Arial"/>
      <family val="2"/>
    </font>
    <font>
      <i/>
      <sz val="13"/>
      <color rgb="FF202122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rgb="FF202122"/>
      <name val="Arial"/>
      <family val="2"/>
    </font>
    <font>
      <sz val="14"/>
      <color rgb="FF202122"/>
      <name val="Courier New"/>
      <family val="1"/>
    </font>
    <font>
      <vertAlign val="superscript"/>
      <sz val="11"/>
      <color rgb="FF0645AD"/>
      <name val="Arial"/>
      <family val="2"/>
    </font>
    <font>
      <b/>
      <sz val="14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4" fillId="0" borderId="0" xfId="0" applyFont="1"/>
    <xf numFmtId="0" fontId="7" fillId="0" borderId="0" xfId="2"/>
    <xf numFmtId="3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0" fontId="6" fillId="0" borderId="0" xfId="0" applyFont="1"/>
    <xf numFmtId="3" fontId="6" fillId="0" borderId="0" xfId="0" applyNumberFormat="1" applyFont="1"/>
    <xf numFmtId="10" fontId="6" fillId="0" borderId="0" xfId="0" applyNumberFormat="1" applyFont="1"/>
    <xf numFmtId="0" fontId="2" fillId="0" borderId="0" xfId="0" applyNumberFormat="1" applyFont="1"/>
    <xf numFmtId="164" fontId="2" fillId="0" borderId="0" xfId="1" applyNumberFormat="1" applyFont="1"/>
    <xf numFmtId="164" fontId="0" fillId="0" borderId="0" xfId="1" applyNumberFormat="1" applyFont="1"/>
    <xf numFmtId="43" fontId="2" fillId="0" borderId="0" xfId="1" applyNumberFormat="1" applyFont="1"/>
    <xf numFmtId="43" fontId="0" fillId="0" borderId="0" xfId="1" applyNumberFormat="1" applyFont="1"/>
    <xf numFmtId="165" fontId="2" fillId="0" borderId="0" xfId="1" applyNumberFormat="1" applyFont="1" applyAlignment="1">
      <alignment wrapText="1"/>
    </xf>
    <xf numFmtId="165" fontId="2" fillId="0" borderId="0" xfId="1" applyNumberFormat="1" applyFont="1"/>
    <xf numFmtId="165" fontId="0" fillId="0" borderId="0" xfId="1" applyNumberFormat="1" applyFont="1"/>
    <xf numFmtId="165" fontId="2" fillId="0" borderId="0" xfId="0" applyNumberFormat="1" applyFont="1"/>
    <xf numFmtId="0" fontId="2" fillId="3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2" fillId="0" borderId="2" xfId="0" applyFont="1" applyBorder="1"/>
    <xf numFmtId="164" fontId="2" fillId="3" borderId="2" xfId="1" applyNumberFormat="1" applyFont="1" applyFill="1" applyBorder="1"/>
    <xf numFmtId="164" fontId="2" fillId="0" borderId="2" xfId="1" applyNumberFormat="1" applyFont="1" applyBorder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0" fillId="0" borderId="0" xfId="0" applyFill="1"/>
    <xf numFmtId="0" fontId="13" fillId="2" borderId="1" xfId="0" applyFont="1" applyFill="1" applyBorder="1"/>
    <xf numFmtId="2" fontId="0" fillId="0" borderId="0" xfId="0" applyNumberFormat="1"/>
    <xf numFmtId="166" fontId="2" fillId="0" borderId="0" xfId="0" applyNumberFormat="1" applyFont="1" applyAlignment="1">
      <alignment wrapText="1"/>
    </xf>
    <xf numFmtId="166" fontId="2" fillId="0" borderId="0" xfId="0" applyNumberFormat="1" applyFont="1"/>
    <xf numFmtId="166" fontId="0" fillId="0" borderId="0" xfId="0" applyNumberFormat="1"/>
    <xf numFmtId="0" fontId="15" fillId="0" borderId="0" xfId="0" applyFont="1"/>
    <xf numFmtId="0" fontId="14" fillId="0" borderId="0" xfId="0" applyFont="1"/>
    <xf numFmtId="2" fontId="15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center"/>
    </xf>
    <xf numFmtId="0" fontId="15" fillId="0" borderId="0" xfId="0" applyFont="1" applyAlignment="1">
      <alignment horizontal="left"/>
    </xf>
    <xf numFmtId="0" fontId="15" fillId="2" borderId="2" xfId="0" applyFont="1" applyFill="1" applyBorder="1"/>
    <xf numFmtId="2" fontId="15" fillId="2" borderId="2" xfId="0" applyNumberFormat="1" applyFont="1" applyFill="1" applyBorder="1"/>
    <xf numFmtId="2" fontId="6" fillId="0" borderId="0" xfId="0" applyNumberFormat="1" applyFont="1"/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15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Alignment="1"/>
    <xf numFmtId="43" fontId="2" fillId="0" borderId="0" xfId="1" applyFont="1" applyAlignment="1">
      <alignment wrapText="1"/>
    </xf>
    <xf numFmtId="43" fontId="2" fillId="0" borderId="0" xfId="1" applyFont="1"/>
    <xf numFmtId="43" fontId="0" fillId="0" borderId="0" xfId="1" applyFont="1"/>
    <xf numFmtId="2" fontId="2" fillId="0" borderId="0" xfId="0" applyNumberFormat="1" applyFont="1" applyAlignment="1">
      <alignment wrapText="1"/>
    </xf>
    <xf numFmtId="2" fontId="2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0.00000"/>
    </dxf>
    <dxf>
      <numFmt numFmtId="0" formatCode="General"/>
    </dxf>
    <dxf>
      <font>
        <sz val="10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  <numFmt numFmtId="3" formatCode="#,##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02122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68C3C-493E-0549-9DF8-972457BBF342}" name="Table1" displayName="Table1" ref="A1:R52" totalsRowShown="0" headerRowDxfId="52" dataDxfId="51">
  <autoFilter ref="A1:R52" xr:uid="{F6568C3C-493E-0549-9DF8-972457BBF342}"/>
  <sortState xmlns:xlrd2="http://schemas.microsoft.com/office/spreadsheetml/2017/richdata2" ref="A2:O52">
    <sortCondition descending="1" ref="G1:G52"/>
  </sortState>
  <tableColumns count="18">
    <tableColumn id="1" xr3:uid="{B35166C6-2B68-C245-AA16-A6E02E55891D}" name="State" dataDxfId="50"/>
    <tableColumn id="16" xr3:uid="{79C4ABFD-651F-E842-AE7F-1A00ECF7C9A6}" name="Abbreviate" dataDxfId="49">
      <calculatedColumnFormula>+VLOOKUP(Table1[[#This Row],[State]],StateAbbrrevs!$B$2:$E$52,4)</calculatedColumnFormula>
    </tableColumn>
    <tableColumn id="2" xr3:uid="{959C6999-C9A0-F64A-B8C6-526CA4CC17EC}" name="ApportionPop" dataDxfId="48"/>
    <tableColumn id="3" xr3:uid="{81603C30-B866-6C4D-80E7-E0D8B0F8D88B}" name="Reps" dataDxfId="47"/>
    <tableColumn id="4" xr3:uid="{54FD929D-F9CF-894F-9CD0-2A6EACE21341}" name="RepChange" dataDxfId="46"/>
    <tableColumn id="5" xr3:uid="{B697E0D4-A64E-494E-A62E-ECDD0A8F41C7}" name="ECVotes" dataDxfId="45">
      <calculatedColumnFormula>+Table1[[#This Row],[Reps]]+2</calculatedColumnFormula>
    </tableColumn>
    <tableColumn id="6" xr3:uid="{0930D84A-FF08-7749-BD08-D409CD2679B5}" name="ECVPM_ApportPop" dataDxfId="44">
      <calculatedColumnFormula>+Table1[[#This Row],[ECVotes]]/Table1[[#This Row],[ApportionPop]] * 1000000</calculatedColumnFormula>
    </tableColumn>
    <tableColumn id="7" xr3:uid="{25599651-ABA9-C241-BAA7-569C987778E6}" name="ECVPM_deviation" dataDxfId="43">
      <calculatedColumnFormula>+Table1[[#This Row],[ECVPM_ApportPop]]-AVERAGE(Table1[ECVPM_ApportPop])</calculatedColumnFormula>
    </tableColumn>
    <tableColumn id="8" xr3:uid="{C1B424EE-BDE2-8C4E-817E-9D03063E670A}" name="2020BVotes" dataDxfId="42" dataCellStyle="Comma">
      <calculatedColumnFormula>+VLOOKUP(Table1[[#This Row],[State]],Table2[],2)</calculatedColumnFormula>
    </tableColumn>
    <tableColumn id="9" xr3:uid="{9C917F12-DC62-6A40-A149-B12CBD87502B}" name="2020TVotes" dataDxfId="41" dataCellStyle="Comma">
      <calculatedColumnFormula>+VLOOKUP(Table1[[#This Row],[State]],Table2[], 5)</calculatedColumnFormula>
    </tableColumn>
    <tableColumn id="15" xr3:uid="{C58168FC-A2D7-A647-8C41-FCC9D52AA005}" name="2020Winner" dataDxfId="40" dataCellStyle="Comma">
      <calculatedColumnFormula>+IF(Table1[[#This Row],[2020BVotes]]&gt;Table1[[#This Row],[2020TVotes]],"B","T")</calculatedColumnFormula>
    </tableColumn>
    <tableColumn id="10" xr3:uid="{CF377CE5-57B7-0B4A-BD3D-03E7FC630846}" name="TotalB+TVotes" dataDxfId="39">
      <calculatedColumnFormula>+Table1[[#This Row],[2020TVotes]]+Table1[[#This Row],[2020BVotes]]</calculatedColumnFormula>
    </tableColumn>
    <tableColumn id="11" xr3:uid="{222D9E00-A530-AA44-89A9-F22939C6A36C}" name="TotalVotes" dataDxfId="38">
      <calculatedColumnFormula>+VLOOKUP(Table1[[#This Row],[State]],Table2[],8)</calculatedColumnFormula>
    </tableColumn>
    <tableColumn id="12" xr3:uid="{048538F0-C9DA-BA4A-AF6E-B5710792234F}" name="ECV_perTurnout" dataDxfId="37" dataCellStyle="Comma">
      <calculatedColumnFormula>+(Table1[[#This Row],[ECVotes]]/Table1[[#This Row],[TotalVotes]]) * 1000000</calculatedColumnFormula>
    </tableColumn>
    <tableColumn id="13" xr3:uid="{F54CAFE1-2E99-6443-AAEC-FCE8F351B462}" name="ECV_deviation" dataDxfId="3">
      <calculatedColumnFormula>+Table1[[#This Row],[ECV_perTurnout]]-AVERAGE(Table1[ECV_perTurnout])</calculatedColumnFormula>
    </tableColumn>
    <tableColumn id="14" xr3:uid="{8F982ADA-DC69-3444-A7A5-1AD10CBDABEE}" name="Bpercentage" dataDxfId="1" dataCellStyle="Comma"/>
    <tableColumn id="17" xr3:uid="{42A625C2-BF7E-B04E-9C1A-6DD02409CD56}" name="Tpercentage" dataDxfId="2" dataCellStyle="Comma"/>
    <tableColumn id="18" xr3:uid="{1A889EEA-6549-1349-97BB-B2D5CCFC891C}" name="WinnerMargi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53A870-8B72-574A-AF39-E87E5E3A66CC}" name="Table4" displayName="Table4" ref="A1:AB52" totalsRowShown="0" headerRowDxfId="36" dataDxfId="35">
  <autoFilter ref="A1:AB52" xr:uid="{2653A870-8B72-574A-AF39-E87E5E3A66CC}"/>
  <sortState xmlns:xlrd2="http://schemas.microsoft.com/office/spreadsheetml/2017/richdata2" ref="A2:AB52">
    <sortCondition ref="A1:A52"/>
  </sortState>
  <tableColumns count="28">
    <tableColumn id="1" xr3:uid="{FCDD68FC-C93F-D64B-8870-7BAE4A7380E3}" name="State"/>
    <tableColumn id="28" xr3:uid="{CDCD9557-6141-9344-9227-8AD60079AA75}" name="Abbreviation"/>
    <tableColumn id="29" xr3:uid="{F8D4E304-C973-0841-9D6C-D4597DB9DC6B}" name="ApportionPop" dataDxfId="34"/>
    <tableColumn id="2" xr3:uid="{94A07AE0-72FD-8F44-8F23-B362934CC9DE}" name="Total EV"/>
    <tableColumn id="30" xr3:uid="{4DC7236C-7E71-324E-A00E-0AC1CE75EA5C}" name="ECVPM_ApportionPop"/>
    <tableColumn id="27" xr3:uid="{38E25E43-A0A8-2D44-8D06-43C496D602A2}" name="Winner" dataDxfId="33"/>
    <tableColumn id="3" xr3:uid="{939C207D-FA2E-1148-BC2C-200130A76B2B}" name="Clinton Votes" dataDxfId="32"/>
    <tableColumn id="4" xr3:uid="{11EBD5B9-DEC0-EA4C-B4C3-4A2C71941066}" name="Clinton %" dataDxfId="31"/>
    <tableColumn id="5" xr3:uid="{CA15066D-9786-6943-8A1E-072FABF48E0C}" name="Clinton EV" dataDxfId="30"/>
    <tableColumn id="6" xr3:uid="{9F75043C-63B7-2845-A6E5-0FC36F11BE0F}" name="Trump Votes" dataDxfId="29"/>
    <tableColumn id="7" xr3:uid="{BEAECFE3-1A18-CB46-9192-A41D4595F2D8}" name="Trump %" dataDxfId="28"/>
    <tableColumn id="8" xr3:uid="{5CB5AE21-5679-9142-94B2-3802F4707597}" name="Trump EV" dataDxfId="27"/>
    <tableColumn id="9" xr3:uid="{F46BCF54-E05D-DD48-AC8D-81076E5ED417}" name="Johnson Votes" dataDxfId="26"/>
    <tableColumn id="10" xr3:uid="{21E6EDD5-97E9-EA4D-9C8E-96230D05A3B5}" name="Johnson %" dataDxfId="25"/>
    <tableColumn id="11" xr3:uid="{F6C29C49-2B9D-6147-B11C-AAF2CA94A2EF}" name="Johnson EV" dataDxfId="24"/>
    <tableColumn id="12" xr3:uid="{0FB9589A-55EA-FA4C-B3D7-169651F9ED5E}" name="Stein Votes" dataDxfId="23"/>
    <tableColumn id="13" xr3:uid="{C8A465C8-3D10-6A44-A16C-E540622E5F23}" name="Stein %" dataDxfId="22"/>
    <tableColumn id="14" xr3:uid="{F7467404-9FDD-AB40-8E30-6097A1F40D86}" name="Stein EV" dataDxfId="21"/>
    <tableColumn id="15" xr3:uid="{8357FDF7-8946-5D46-BCA9-3ACCA875EA6B}" name="McMullin Votes"/>
    <tableColumn id="16" xr3:uid="{F7DFEAC0-E539-A44B-8289-867A865F8764}" name="McMullin %"/>
    <tableColumn id="17" xr3:uid="{495956D0-4518-9944-A894-F6DC7208C0FF}" name="McMullin EV" dataDxfId="20"/>
    <tableColumn id="18" xr3:uid="{0B1678B6-51DA-814E-B92E-8684101E85E3}" name="Others Votes" dataDxfId="19"/>
    <tableColumn id="19" xr3:uid="{C526C944-16A3-6F43-8D01-7F01D54238B8}" name="Others %" dataDxfId="18"/>
    <tableColumn id="20" xr3:uid="{BED8AF97-9185-E245-A36B-76A0A10B9F33}" name="Others EV" dataDxfId="17"/>
    <tableColumn id="21" xr3:uid="{6CD3955C-CDEE-9E46-B8DD-860F9BBD0BD7}" name="WinnerMargin-Votes" dataDxfId="16"/>
    <tableColumn id="32" xr3:uid="{C0869C78-4506-8F4D-8940-D7D434F9E58E}" name="WinnerMargin" dataDxfId="15"/>
    <tableColumn id="23" xr3:uid="{A12FFEDB-B285-6744-89BB-B1AFFAF1FBAC}" name="Total Votes" dataDxfId="14"/>
    <tableColumn id="26" xr3:uid="{E3DF92DD-3ACB-6140-9740-58FDDC0049DE}" name="ECPerVoter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B6AEF6-A92C-4143-872A-A2A756B9C828}" name="Table2" displayName="Table2" ref="A1:H57" totalsRowShown="0" dataDxfId="12">
  <autoFilter ref="A1:H57" xr:uid="{70B6AEF6-A92C-4143-872A-A2A756B9C828}"/>
  <tableColumns count="8">
    <tableColumn id="1" xr3:uid="{348B0DBA-523E-6145-90F8-4C3AFA20A27B}" name="Column1" dataCellStyle="Hyperlink"/>
    <tableColumn id="2" xr3:uid="{3C89809D-73EB-0847-8B29-26FC4662E61D}" name="Bvotes" dataDxfId="11"/>
    <tableColumn id="3" xr3:uid="{D8C9B3B6-A4F1-464B-B225-186FFA48FF2E}" name="BPct" dataDxfId="10"/>
    <tableColumn id="4" xr3:uid="{2C50AAFE-F746-C646-BA4B-406EF2956302}" name="BEV" dataDxfId="9"/>
    <tableColumn id="5" xr3:uid="{CF30A6BC-4F62-F041-B29C-F331E42637BE}" name="Tvotes" dataDxfId="8"/>
    <tableColumn id="6" xr3:uid="{6C805931-C75E-5C4D-B4EE-6BFBEECB2F8A}" name="TPct" dataDxfId="7"/>
    <tableColumn id="7" xr3:uid="{FDD9286C-74DD-EC4B-91D1-40D21FC99DA2}" name="TEV" dataDxfId="6"/>
    <tableColumn id="8" xr3:uid="{B7846800-70E9-5B46-B497-9A2630E6E951}" name="TotalV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53BE6F-B628-A940-A0AD-29A16DB3D034}" name="Table3" displayName="Table3" ref="A1:E52" totalsRowShown="0">
  <autoFilter ref="A1:E52" xr:uid="{C553BE6F-B628-A940-A0AD-29A16DB3D034}"/>
  <sortState xmlns:xlrd2="http://schemas.microsoft.com/office/spreadsheetml/2017/richdata2" ref="A2:B52">
    <sortCondition ref="A1:A52"/>
  </sortState>
  <tableColumns count="5">
    <tableColumn id="3" xr3:uid="{E3412822-A9D5-DA44-AC09-1A7B54242FFC}" name="STATE"/>
    <tableColumn id="1" xr3:uid="{67C630F5-F2AC-A841-96EA-2F7DBE2F8594}" name="Geo"/>
    <tableColumn id="4" xr3:uid="{FF7417A4-CA57-0543-B65F-4B29EF845430}" name="Column1" dataDxfId="5" dataCellStyle="Comma">
      <calculatedColumnFormula>+ROUND((Table1[[#This Row],[ECVotes]]/Table1[[#This Row],[TotalVotes]]) * 1000000, 2)</calculatedColumnFormula>
    </tableColumn>
    <tableColumn id="5" xr3:uid="{E2EC7D4E-DA0D-9B46-891B-A0A295BE42EA}" name="Column2"/>
    <tableColumn id="6" xr3:uid="{76C4117F-142A-F14A-BE2B-A026D7F8748E}" name="Column3" dataDxfId="4">
      <calculatedColumnFormula>+CONCATENATE(Table3[[#This Row],[Geo]],",",Table3[[#This Row],[Column1]])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16_United_States_presidential_election_in_Idaho" TargetMode="External"/><Relationship Id="rId18" Type="http://schemas.openxmlformats.org/officeDocument/2006/relationships/hyperlink" Target="https://en.wikipedia.org/wiki/2016_United_States_presidential_election_in_Kentucky" TargetMode="External"/><Relationship Id="rId26" Type="http://schemas.openxmlformats.org/officeDocument/2006/relationships/hyperlink" Target="https://en.wikipedia.org/wiki/2016_United_States_presidential_election_in_Missouri" TargetMode="External"/><Relationship Id="rId39" Type="http://schemas.openxmlformats.org/officeDocument/2006/relationships/hyperlink" Target="https://en.wikipedia.org/wiki/2016_United_States_presidential_election_in_Pennsylvania" TargetMode="External"/><Relationship Id="rId21" Type="http://schemas.openxmlformats.org/officeDocument/2006/relationships/hyperlink" Target="https://en.wikipedia.org/wiki/2016_United_States_presidential_election_in_Massachusetts" TargetMode="External"/><Relationship Id="rId34" Type="http://schemas.openxmlformats.org/officeDocument/2006/relationships/hyperlink" Target="https://en.wikipedia.org/wiki/2016_United_States_presidential_election_in_Nebraska" TargetMode="External"/><Relationship Id="rId42" Type="http://schemas.openxmlformats.org/officeDocument/2006/relationships/hyperlink" Target="https://en.wikipedia.org/wiki/2016_United_States_presidential_election_in_South_Dakota" TargetMode="External"/><Relationship Id="rId47" Type="http://schemas.openxmlformats.org/officeDocument/2006/relationships/hyperlink" Target="https://en.wikipedia.org/wiki/2016_United_States_presidential_election_in_Vermont" TargetMode="External"/><Relationship Id="rId50" Type="http://schemas.openxmlformats.org/officeDocument/2006/relationships/hyperlink" Target="https://en.wikipedia.org/wiki/2016_United_States_presidential_election_in_Wisconsin" TargetMode="External"/><Relationship Id="rId7" Type="http://schemas.openxmlformats.org/officeDocument/2006/relationships/hyperlink" Target="https://en.wikipedia.org/wiki/2016_United_States_presidential_election_in_Connecticut" TargetMode="External"/><Relationship Id="rId2" Type="http://schemas.openxmlformats.org/officeDocument/2006/relationships/hyperlink" Target="https://en.wikipedia.org/wiki/2016_United_States_presidential_election_in_Alaska" TargetMode="External"/><Relationship Id="rId16" Type="http://schemas.openxmlformats.org/officeDocument/2006/relationships/hyperlink" Target="https://en.wikipedia.org/wiki/2016_United_States_presidential_election_in_Iowa" TargetMode="External"/><Relationship Id="rId29" Type="http://schemas.openxmlformats.org/officeDocument/2006/relationships/hyperlink" Target="https://en.wikipedia.org/wiki/2016_United_States_presidential_election_in_North_Dakota" TargetMode="External"/><Relationship Id="rId11" Type="http://schemas.openxmlformats.org/officeDocument/2006/relationships/hyperlink" Target="https://en.wikipedia.org/wiki/2016_United_States_presidential_election_in_Georgia" TargetMode="External"/><Relationship Id="rId24" Type="http://schemas.openxmlformats.org/officeDocument/2006/relationships/hyperlink" Target="https://en.wikipedia.org/wiki/2016_United_States_presidential_election_in_Minnesota" TargetMode="External"/><Relationship Id="rId32" Type="http://schemas.openxmlformats.org/officeDocument/2006/relationships/hyperlink" Target="https://en.wikipedia.org/wiki/2016_United_States_presidential_election_in_New_Mexico" TargetMode="External"/><Relationship Id="rId37" Type="http://schemas.openxmlformats.org/officeDocument/2006/relationships/hyperlink" Target="https://en.wikipedia.org/wiki/2016_United_States_presidential_election_in_Oklahoma" TargetMode="External"/><Relationship Id="rId40" Type="http://schemas.openxmlformats.org/officeDocument/2006/relationships/hyperlink" Target="https://en.wikipedia.org/wiki/2016_United_States_presidential_election_in_Rhode_Island" TargetMode="External"/><Relationship Id="rId45" Type="http://schemas.openxmlformats.org/officeDocument/2006/relationships/hyperlink" Target="https://en.wikipedia.org/wiki/2016_United_States_presidential_election_in_Utah" TargetMode="External"/><Relationship Id="rId5" Type="http://schemas.openxmlformats.org/officeDocument/2006/relationships/hyperlink" Target="https://en.wikipedia.org/wiki/2016_United_States_presidential_election_in_California" TargetMode="External"/><Relationship Id="rId15" Type="http://schemas.openxmlformats.org/officeDocument/2006/relationships/hyperlink" Target="https://en.wikipedia.org/wiki/2016_United_States_presidential_election_in_Indiana" TargetMode="External"/><Relationship Id="rId23" Type="http://schemas.openxmlformats.org/officeDocument/2006/relationships/hyperlink" Target="https://en.wikipedia.org/wiki/2016_United_States_presidential_election_in_Michigan" TargetMode="External"/><Relationship Id="rId28" Type="http://schemas.openxmlformats.org/officeDocument/2006/relationships/hyperlink" Target="https://en.wikipedia.org/wiki/2016_United_States_presidential_election_in_North_Carolina" TargetMode="External"/><Relationship Id="rId36" Type="http://schemas.openxmlformats.org/officeDocument/2006/relationships/hyperlink" Target="https://en.wikipedia.org/wiki/2016_United_States_presidential_election_in_Ohio" TargetMode="External"/><Relationship Id="rId49" Type="http://schemas.openxmlformats.org/officeDocument/2006/relationships/hyperlink" Target="https://en.wikipedia.org/wiki/2016_United_States_presidential_election_in_Washington_(state)" TargetMode="External"/><Relationship Id="rId10" Type="http://schemas.openxmlformats.org/officeDocument/2006/relationships/hyperlink" Target="https://en.wikipedia.org/wiki/2016_United_States_presidential_election_in_Florida" TargetMode="External"/><Relationship Id="rId19" Type="http://schemas.openxmlformats.org/officeDocument/2006/relationships/hyperlink" Target="https://en.wikipedia.org/wiki/2016_United_States_presidential_election_in_Louisiana" TargetMode="External"/><Relationship Id="rId31" Type="http://schemas.openxmlformats.org/officeDocument/2006/relationships/hyperlink" Target="https://en.wikipedia.org/wiki/2016_United_States_presidential_election_in_New_Jersey" TargetMode="External"/><Relationship Id="rId44" Type="http://schemas.openxmlformats.org/officeDocument/2006/relationships/hyperlink" Target="https://en.wikipedia.org/wiki/2016_United_States_presidential_election_in_Texas" TargetMode="External"/><Relationship Id="rId52" Type="http://schemas.openxmlformats.org/officeDocument/2006/relationships/table" Target="../tables/table2.xml"/><Relationship Id="rId4" Type="http://schemas.openxmlformats.org/officeDocument/2006/relationships/hyperlink" Target="https://en.wikipedia.org/wiki/2016_United_States_presidential_election_in_Arkansas" TargetMode="External"/><Relationship Id="rId9" Type="http://schemas.openxmlformats.org/officeDocument/2006/relationships/hyperlink" Target="https://en.wikipedia.org/wiki/2016_United_States_presidential_election_in_Delaware" TargetMode="External"/><Relationship Id="rId14" Type="http://schemas.openxmlformats.org/officeDocument/2006/relationships/hyperlink" Target="https://en.wikipedia.org/wiki/2016_United_States_presidential_election_in_Illinois" TargetMode="External"/><Relationship Id="rId22" Type="http://schemas.openxmlformats.org/officeDocument/2006/relationships/hyperlink" Target="https://en.wikipedia.org/wiki/2016_United_States_presidential_election_in_Maryland" TargetMode="External"/><Relationship Id="rId27" Type="http://schemas.openxmlformats.org/officeDocument/2006/relationships/hyperlink" Target="https://en.wikipedia.org/wiki/2016_United_States_presidential_election_in_Montana" TargetMode="External"/><Relationship Id="rId30" Type="http://schemas.openxmlformats.org/officeDocument/2006/relationships/hyperlink" Target="https://en.wikipedia.org/wiki/2016_United_States_presidential_election_in_New_Hampshire" TargetMode="External"/><Relationship Id="rId35" Type="http://schemas.openxmlformats.org/officeDocument/2006/relationships/hyperlink" Target="https://en.wikipedia.org/wiki/2016_United_States_presidential_election_in_Nevada" TargetMode="External"/><Relationship Id="rId43" Type="http://schemas.openxmlformats.org/officeDocument/2006/relationships/hyperlink" Target="https://en.wikipedia.org/wiki/2016_United_States_presidential_election_in_Tennessee" TargetMode="External"/><Relationship Id="rId48" Type="http://schemas.openxmlformats.org/officeDocument/2006/relationships/hyperlink" Target="https://en.wikipedia.org/wiki/2016_United_States_presidential_election_in_West_Virginia" TargetMode="External"/><Relationship Id="rId8" Type="http://schemas.openxmlformats.org/officeDocument/2006/relationships/hyperlink" Target="https://en.wikipedia.org/wiki/2016_United_States_presidential_election_in_the_District_of_Columbia" TargetMode="External"/><Relationship Id="rId51" Type="http://schemas.openxmlformats.org/officeDocument/2006/relationships/hyperlink" Target="https://en.wikipedia.org/wiki/2016_United_States_presidential_election_in_Wyoming" TargetMode="External"/><Relationship Id="rId3" Type="http://schemas.openxmlformats.org/officeDocument/2006/relationships/hyperlink" Target="https://en.wikipedia.org/wiki/2016_United_States_presidential_election_in_Arizona" TargetMode="External"/><Relationship Id="rId12" Type="http://schemas.openxmlformats.org/officeDocument/2006/relationships/hyperlink" Target="https://en.wikipedia.org/wiki/2016_United_States_presidential_election_in_Hawaii" TargetMode="External"/><Relationship Id="rId17" Type="http://schemas.openxmlformats.org/officeDocument/2006/relationships/hyperlink" Target="https://en.wikipedia.org/wiki/2016_United_States_presidential_election_in_Kansas" TargetMode="External"/><Relationship Id="rId25" Type="http://schemas.openxmlformats.org/officeDocument/2006/relationships/hyperlink" Target="https://en.wikipedia.org/wiki/2016_United_States_presidential_election_in_Mississippi" TargetMode="External"/><Relationship Id="rId33" Type="http://schemas.openxmlformats.org/officeDocument/2006/relationships/hyperlink" Target="https://en.wikipedia.org/wiki/2016_United_States_presidential_election_in_New_York" TargetMode="External"/><Relationship Id="rId38" Type="http://schemas.openxmlformats.org/officeDocument/2006/relationships/hyperlink" Target="https://en.wikipedia.org/wiki/2016_United_States_presidential_election_in_Oregon" TargetMode="External"/><Relationship Id="rId46" Type="http://schemas.openxmlformats.org/officeDocument/2006/relationships/hyperlink" Target="https://en.wikipedia.org/wiki/2016_United_States_presidential_election_in_Virginia" TargetMode="External"/><Relationship Id="rId20" Type="http://schemas.openxmlformats.org/officeDocument/2006/relationships/hyperlink" Target="https://en.wikipedia.org/wiki/2016_United_States_presidential_election_in_Maine" TargetMode="External"/><Relationship Id="rId41" Type="http://schemas.openxmlformats.org/officeDocument/2006/relationships/hyperlink" Target="https://en.wikipedia.org/wiki/2016_United_States_presidential_election_in_South_Carolina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_in_Colora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16_United_States_presidential_election_in_Idaho" TargetMode="External"/><Relationship Id="rId18" Type="http://schemas.openxmlformats.org/officeDocument/2006/relationships/hyperlink" Target="https://en.wikipedia.org/wiki/2016_United_States_presidential_election_in_Kentucky" TargetMode="External"/><Relationship Id="rId26" Type="http://schemas.openxmlformats.org/officeDocument/2006/relationships/hyperlink" Target="https://en.wikipedia.org/wiki/2016_United_States_presidential_election_in_Minnesota" TargetMode="External"/><Relationship Id="rId39" Type="http://schemas.openxmlformats.org/officeDocument/2006/relationships/hyperlink" Target="https://en.wikipedia.org/wiki/2016_United_States_presidential_election_in_Nebraska" TargetMode="External"/><Relationship Id="rId21" Type="http://schemas.openxmlformats.org/officeDocument/2006/relationships/hyperlink" Target="https://en.wikipedia.org/wiki/2016_United_States_presidential_election_in_Massachusetts" TargetMode="External"/><Relationship Id="rId34" Type="http://schemas.openxmlformats.org/officeDocument/2006/relationships/hyperlink" Target="https://en.wikipedia.org/wiki/2016_United_States_presidential_election_in_New_Mexico" TargetMode="External"/><Relationship Id="rId42" Type="http://schemas.openxmlformats.org/officeDocument/2006/relationships/hyperlink" Target="https://en.wikipedia.org/wiki/2016_United_States_presidential_election_in_Oklahoma" TargetMode="External"/><Relationship Id="rId47" Type="http://schemas.openxmlformats.org/officeDocument/2006/relationships/hyperlink" Target="https://en.wikipedia.org/wiki/2016_United_States_presidential_election_in_South_Dakota" TargetMode="External"/><Relationship Id="rId50" Type="http://schemas.openxmlformats.org/officeDocument/2006/relationships/hyperlink" Target="https://en.wikipedia.org/wiki/2016_United_States_presidential_election_in_Utah" TargetMode="External"/><Relationship Id="rId55" Type="http://schemas.openxmlformats.org/officeDocument/2006/relationships/hyperlink" Target="https://en.wikipedia.org/wiki/2016_United_States_presidential_election_in_Wisconsin" TargetMode="External"/><Relationship Id="rId7" Type="http://schemas.openxmlformats.org/officeDocument/2006/relationships/hyperlink" Target="https://en.wikipedia.org/wiki/2016_United_States_presidential_election_in_Connecticut" TargetMode="External"/><Relationship Id="rId2" Type="http://schemas.openxmlformats.org/officeDocument/2006/relationships/hyperlink" Target="https://en.wikipedia.org/wiki/2016_United_States_presidential_election_in_Alaska" TargetMode="External"/><Relationship Id="rId16" Type="http://schemas.openxmlformats.org/officeDocument/2006/relationships/hyperlink" Target="https://en.wikipedia.org/wiki/2016_United_States_presidential_election_in_Iowa" TargetMode="External"/><Relationship Id="rId29" Type="http://schemas.openxmlformats.org/officeDocument/2006/relationships/hyperlink" Target="https://en.wikipedia.org/wiki/2016_United_States_presidential_election_in_Montana" TargetMode="External"/><Relationship Id="rId11" Type="http://schemas.openxmlformats.org/officeDocument/2006/relationships/hyperlink" Target="https://en.wikipedia.org/wiki/2016_United_States_presidential_election_in_Georgia" TargetMode="External"/><Relationship Id="rId24" Type="http://schemas.openxmlformats.org/officeDocument/2006/relationships/hyperlink" Target="https://en.wikipedia.org/wiki/Maine%27s_2nd_congressional_district" TargetMode="External"/><Relationship Id="rId32" Type="http://schemas.openxmlformats.org/officeDocument/2006/relationships/hyperlink" Target="https://en.wikipedia.org/wiki/2016_United_States_presidential_election_in_New_Hampshire" TargetMode="External"/><Relationship Id="rId37" Type="http://schemas.openxmlformats.org/officeDocument/2006/relationships/hyperlink" Target="https://en.wikipedia.org/wiki/Nebraska%27s_2nd_congressional_district" TargetMode="External"/><Relationship Id="rId40" Type="http://schemas.openxmlformats.org/officeDocument/2006/relationships/hyperlink" Target="https://en.wikipedia.org/wiki/2016_United_States_presidential_election_in_Nevada" TargetMode="External"/><Relationship Id="rId45" Type="http://schemas.openxmlformats.org/officeDocument/2006/relationships/hyperlink" Target="https://en.wikipedia.org/wiki/2016_United_States_presidential_election_in_Rhode_Island" TargetMode="External"/><Relationship Id="rId53" Type="http://schemas.openxmlformats.org/officeDocument/2006/relationships/hyperlink" Target="https://en.wikipedia.org/wiki/2016_United_States_presidential_election_in_West_Virginia" TargetMode="External"/><Relationship Id="rId5" Type="http://schemas.openxmlformats.org/officeDocument/2006/relationships/hyperlink" Target="https://en.wikipedia.org/wiki/2016_United_States_presidential_election_in_California" TargetMode="External"/><Relationship Id="rId10" Type="http://schemas.openxmlformats.org/officeDocument/2006/relationships/hyperlink" Target="https://en.wikipedia.org/wiki/2016_United_States_presidential_election_in_Florida" TargetMode="External"/><Relationship Id="rId19" Type="http://schemas.openxmlformats.org/officeDocument/2006/relationships/hyperlink" Target="https://en.wikipedia.org/wiki/2016_United_States_presidential_election_in_Louisiana" TargetMode="External"/><Relationship Id="rId31" Type="http://schemas.openxmlformats.org/officeDocument/2006/relationships/hyperlink" Target="https://en.wikipedia.org/wiki/2016_United_States_presidential_election_in_North_Dakota" TargetMode="External"/><Relationship Id="rId44" Type="http://schemas.openxmlformats.org/officeDocument/2006/relationships/hyperlink" Target="https://en.wikipedia.org/wiki/2016_United_States_presidential_election_in_Pennsylvania" TargetMode="External"/><Relationship Id="rId52" Type="http://schemas.openxmlformats.org/officeDocument/2006/relationships/hyperlink" Target="https://en.wikipedia.org/wiki/2016_United_States_presidential_election_in_Vermont" TargetMode="External"/><Relationship Id="rId4" Type="http://schemas.openxmlformats.org/officeDocument/2006/relationships/hyperlink" Target="https://en.wikipedia.org/wiki/2016_United_States_presidential_election_in_Arkansas" TargetMode="External"/><Relationship Id="rId9" Type="http://schemas.openxmlformats.org/officeDocument/2006/relationships/hyperlink" Target="https://en.wikipedia.org/wiki/2016_United_States_presidential_election_in_Delaware" TargetMode="External"/><Relationship Id="rId14" Type="http://schemas.openxmlformats.org/officeDocument/2006/relationships/hyperlink" Target="https://en.wikipedia.org/wiki/2016_United_States_presidential_election_in_Illinois" TargetMode="External"/><Relationship Id="rId22" Type="http://schemas.openxmlformats.org/officeDocument/2006/relationships/hyperlink" Target="https://en.wikipedia.org/wiki/2016_United_States_presidential_election_in_Maryland" TargetMode="External"/><Relationship Id="rId27" Type="http://schemas.openxmlformats.org/officeDocument/2006/relationships/hyperlink" Target="https://en.wikipedia.org/wiki/2016_United_States_presidential_election_in_Mississippi" TargetMode="External"/><Relationship Id="rId30" Type="http://schemas.openxmlformats.org/officeDocument/2006/relationships/hyperlink" Target="https://en.wikipedia.org/wiki/2016_United_States_presidential_election_in_North_Carolina" TargetMode="External"/><Relationship Id="rId35" Type="http://schemas.openxmlformats.org/officeDocument/2006/relationships/hyperlink" Target="https://en.wikipedia.org/wiki/2016_United_States_presidential_election_in_New_York" TargetMode="External"/><Relationship Id="rId43" Type="http://schemas.openxmlformats.org/officeDocument/2006/relationships/hyperlink" Target="https://en.wikipedia.org/wiki/2016_United_States_presidential_election_in_Oregon" TargetMode="External"/><Relationship Id="rId48" Type="http://schemas.openxmlformats.org/officeDocument/2006/relationships/hyperlink" Target="https://en.wikipedia.org/wiki/2016_United_States_presidential_election_in_Tennessee" TargetMode="External"/><Relationship Id="rId56" Type="http://schemas.openxmlformats.org/officeDocument/2006/relationships/hyperlink" Target="https://en.wikipedia.org/wiki/2016_United_States_presidential_election_in_Wyoming" TargetMode="External"/><Relationship Id="rId8" Type="http://schemas.openxmlformats.org/officeDocument/2006/relationships/hyperlink" Target="https://en.wikipedia.org/wiki/2016_United_States_presidential_election_in_the_District_of_Columbia" TargetMode="External"/><Relationship Id="rId51" Type="http://schemas.openxmlformats.org/officeDocument/2006/relationships/hyperlink" Target="https://en.wikipedia.org/wiki/2016_United_States_presidential_election_in_Virginia" TargetMode="External"/><Relationship Id="rId3" Type="http://schemas.openxmlformats.org/officeDocument/2006/relationships/hyperlink" Target="https://en.wikipedia.org/wiki/2016_United_States_presidential_election_in_Arizona" TargetMode="External"/><Relationship Id="rId12" Type="http://schemas.openxmlformats.org/officeDocument/2006/relationships/hyperlink" Target="https://en.wikipedia.org/wiki/2016_United_States_presidential_election_in_Hawaii" TargetMode="External"/><Relationship Id="rId17" Type="http://schemas.openxmlformats.org/officeDocument/2006/relationships/hyperlink" Target="https://en.wikipedia.org/wiki/2016_United_States_presidential_election_in_Kansas" TargetMode="External"/><Relationship Id="rId25" Type="http://schemas.openxmlformats.org/officeDocument/2006/relationships/hyperlink" Target="https://en.wikipedia.org/wiki/2016_United_States_presidential_election_in_Michigan" TargetMode="External"/><Relationship Id="rId33" Type="http://schemas.openxmlformats.org/officeDocument/2006/relationships/hyperlink" Target="https://en.wikipedia.org/wiki/2016_United_States_presidential_election_in_New_Jersey" TargetMode="External"/><Relationship Id="rId38" Type="http://schemas.openxmlformats.org/officeDocument/2006/relationships/hyperlink" Target="https://en.wikipedia.org/wiki/Nebraska%27s_3rd_congressional_district" TargetMode="External"/><Relationship Id="rId46" Type="http://schemas.openxmlformats.org/officeDocument/2006/relationships/hyperlink" Target="https://en.wikipedia.org/wiki/2016_United_States_presidential_election_in_South_Carolina" TargetMode="External"/><Relationship Id="rId20" Type="http://schemas.openxmlformats.org/officeDocument/2006/relationships/hyperlink" Target="https://en.wikipedia.org/wiki/2016_United_States_presidential_election_in_Maine" TargetMode="External"/><Relationship Id="rId41" Type="http://schemas.openxmlformats.org/officeDocument/2006/relationships/hyperlink" Target="https://en.wikipedia.org/wiki/2016_United_States_presidential_election_in_Ohio" TargetMode="External"/><Relationship Id="rId54" Type="http://schemas.openxmlformats.org/officeDocument/2006/relationships/hyperlink" Target="https://en.wikipedia.org/wiki/2016_United_States_presidential_election_in_Washington_(state)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_in_Colorado" TargetMode="External"/><Relationship Id="rId15" Type="http://schemas.openxmlformats.org/officeDocument/2006/relationships/hyperlink" Target="https://en.wikipedia.org/wiki/2016_United_States_presidential_election_in_Indiana" TargetMode="External"/><Relationship Id="rId23" Type="http://schemas.openxmlformats.org/officeDocument/2006/relationships/hyperlink" Target="https://en.wikipedia.org/wiki/Maine%27s_1st_congressional_district" TargetMode="External"/><Relationship Id="rId28" Type="http://schemas.openxmlformats.org/officeDocument/2006/relationships/hyperlink" Target="https://en.wikipedia.org/wiki/2016_United_States_presidential_election_in_Missouri" TargetMode="External"/><Relationship Id="rId36" Type="http://schemas.openxmlformats.org/officeDocument/2006/relationships/hyperlink" Target="https://en.wikipedia.org/wiki/Nebraska%27s_1st_congressional_district" TargetMode="External"/><Relationship Id="rId49" Type="http://schemas.openxmlformats.org/officeDocument/2006/relationships/hyperlink" Target="https://en.wikipedia.org/wiki/2016_United_States_presidential_election_in_Texa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20_United_States_presidential_election_in_Idaho" TargetMode="External"/><Relationship Id="rId18" Type="http://schemas.openxmlformats.org/officeDocument/2006/relationships/hyperlink" Target="https://en.wikipedia.org/wiki/2020_United_States_presidential_election_in_Kentucky" TargetMode="External"/><Relationship Id="rId26" Type="http://schemas.openxmlformats.org/officeDocument/2006/relationships/hyperlink" Target="https://en.wikipedia.org/wiki/2020_United_States_presidential_election_in_Minnesota" TargetMode="External"/><Relationship Id="rId39" Type="http://schemas.openxmlformats.org/officeDocument/2006/relationships/hyperlink" Target="https://en.wikipedia.org/wiki/2020_United_States_presidential_election_in_Oklahoma" TargetMode="External"/><Relationship Id="rId21" Type="http://schemas.openxmlformats.org/officeDocument/2006/relationships/hyperlink" Target="https://en.wikipedia.org/wiki/Maine%27s_1st_congressional_district" TargetMode="External"/><Relationship Id="rId34" Type="http://schemas.openxmlformats.org/officeDocument/2006/relationships/hyperlink" Target="https://en.wikipedia.org/wiki/2020_United_States_presidential_election_in_New_Hampshire" TargetMode="External"/><Relationship Id="rId42" Type="http://schemas.openxmlformats.org/officeDocument/2006/relationships/hyperlink" Target="https://en.wikipedia.org/wiki/2020_United_States_presidential_election_in_Rhode_Island" TargetMode="External"/><Relationship Id="rId47" Type="http://schemas.openxmlformats.org/officeDocument/2006/relationships/hyperlink" Target="https://en.wikipedia.org/wiki/2020_United_States_presidential_election_in_Vermont" TargetMode="External"/><Relationship Id="rId50" Type="http://schemas.openxmlformats.org/officeDocument/2006/relationships/hyperlink" Target="https://en.wikipedia.org/wiki/2020_United_States_presidential_election_in_West_Virginia" TargetMode="External"/><Relationship Id="rId7" Type="http://schemas.openxmlformats.org/officeDocument/2006/relationships/hyperlink" Target="https://en.wikipedia.org/wiki/2020_United_States_presidential_election_in_Connecticut" TargetMode="External"/><Relationship Id="rId2" Type="http://schemas.openxmlformats.org/officeDocument/2006/relationships/hyperlink" Target="https://en.wikipedia.org/wiki/2020_United_States_presidential_election_in_Alaska" TargetMode="External"/><Relationship Id="rId16" Type="http://schemas.openxmlformats.org/officeDocument/2006/relationships/hyperlink" Target="https://en.wikipedia.org/wiki/2020_United_States_presidential_election_in_Iowa" TargetMode="External"/><Relationship Id="rId29" Type="http://schemas.openxmlformats.org/officeDocument/2006/relationships/hyperlink" Target="https://en.wikipedia.org/wiki/2020_United_States_presidential_election_in_Montana" TargetMode="External"/><Relationship Id="rId11" Type="http://schemas.openxmlformats.org/officeDocument/2006/relationships/hyperlink" Target="https://en.wikipedia.org/wiki/2020_United_States_presidential_election_in_Georgia" TargetMode="External"/><Relationship Id="rId24" Type="http://schemas.openxmlformats.org/officeDocument/2006/relationships/hyperlink" Target="https://en.wikipedia.org/wiki/2020_United_States_presidential_election_in_Massachusetts" TargetMode="External"/><Relationship Id="rId32" Type="http://schemas.openxmlformats.org/officeDocument/2006/relationships/hyperlink" Target="https://en.wikipedia.org/wiki/Nebraska%27s_2nd_congressional_district" TargetMode="External"/><Relationship Id="rId37" Type="http://schemas.openxmlformats.org/officeDocument/2006/relationships/hyperlink" Target="https://en.wikipedia.org/wiki/2020_United_States_presidential_election_in_North_Dakota" TargetMode="External"/><Relationship Id="rId40" Type="http://schemas.openxmlformats.org/officeDocument/2006/relationships/hyperlink" Target="https://en.wikipedia.org/wiki/2020_United_States_presidential_election_in_Oregon" TargetMode="External"/><Relationship Id="rId45" Type="http://schemas.openxmlformats.org/officeDocument/2006/relationships/hyperlink" Target="https://en.wikipedia.org/wiki/2020_United_States_presidential_election_in_Tennessee" TargetMode="External"/><Relationship Id="rId53" Type="http://schemas.openxmlformats.org/officeDocument/2006/relationships/table" Target="../tables/table3.xml"/><Relationship Id="rId5" Type="http://schemas.openxmlformats.org/officeDocument/2006/relationships/hyperlink" Target="https://en.wikipedia.org/wiki/2020_United_States_presidential_election_in_California" TargetMode="External"/><Relationship Id="rId10" Type="http://schemas.openxmlformats.org/officeDocument/2006/relationships/hyperlink" Target="https://en.wikipedia.org/wiki/2020_United_States_presidential_election_in_Florida" TargetMode="External"/><Relationship Id="rId19" Type="http://schemas.openxmlformats.org/officeDocument/2006/relationships/hyperlink" Target="https://en.wikipedia.org/wiki/2020_United_States_presidential_election_in_Louisiana" TargetMode="External"/><Relationship Id="rId31" Type="http://schemas.openxmlformats.org/officeDocument/2006/relationships/hyperlink" Target="https://en.wikipedia.org/wiki/Nebraska%27s_1st_congressional_district" TargetMode="External"/><Relationship Id="rId44" Type="http://schemas.openxmlformats.org/officeDocument/2006/relationships/hyperlink" Target="https://en.wikipedia.org/wiki/2020_United_States_presidential_election_in_South_Dakota" TargetMode="External"/><Relationship Id="rId52" Type="http://schemas.openxmlformats.org/officeDocument/2006/relationships/hyperlink" Target="https://en.wikipedia.org/wiki/2020_United_States_presidential_election_in_Wyoming" TargetMode="External"/><Relationship Id="rId4" Type="http://schemas.openxmlformats.org/officeDocument/2006/relationships/hyperlink" Target="https://en.wikipedia.org/wiki/2020_United_States_presidential_election_in_Arkansas" TargetMode="External"/><Relationship Id="rId9" Type="http://schemas.openxmlformats.org/officeDocument/2006/relationships/hyperlink" Target="https://en.wikipedia.org/wiki/2020_United_States_presidential_election_in_the_District_of_Columbia" TargetMode="External"/><Relationship Id="rId14" Type="http://schemas.openxmlformats.org/officeDocument/2006/relationships/hyperlink" Target="https://en.wikipedia.org/wiki/2020_United_States_presidential_election_in_Illinois" TargetMode="External"/><Relationship Id="rId22" Type="http://schemas.openxmlformats.org/officeDocument/2006/relationships/hyperlink" Target="https://en.wikipedia.org/wiki/Maine%27s_2nd_congressional_district" TargetMode="External"/><Relationship Id="rId27" Type="http://schemas.openxmlformats.org/officeDocument/2006/relationships/hyperlink" Target="https://en.wikipedia.org/wiki/2020_United_States_presidential_election_in_Mississippi" TargetMode="External"/><Relationship Id="rId30" Type="http://schemas.openxmlformats.org/officeDocument/2006/relationships/hyperlink" Target="https://en.wikipedia.org/wiki/2020_United_States_presidential_election_in_Nebraska" TargetMode="External"/><Relationship Id="rId35" Type="http://schemas.openxmlformats.org/officeDocument/2006/relationships/hyperlink" Target="https://en.wikipedia.org/wiki/2020_United_States_presidential_election_in_New_Mexico" TargetMode="External"/><Relationship Id="rId43" Type="http://schemas.openxmlformats.org/officeDocument/2006/relationships/hyperlink" Target="https://en.wikipedia.org/wiki/2020_United_States_presidential_election_in_South_Carolina" TargetMode="External"/><Relationship Id="rId48" Type="http://schemas.openxmlformats.org/officeDocument/2006/relationships/hyperlink" Target="https://en.wikipedia.org/wiki/2020_United_States_presidential_election_in_Virginia" TargetMode="External"/><Relationship Id="rId8" Type="http://schemas.openxmlformats.org/officeDocument/2006/relationships/hyperlink" Target="https://en.wikipedia.org/wiki/2020_United_States_presidential_election_in_Delaware" TargetMode="External"/><Relationship Id="rId51" Type="http://schemas.openxmlformats.org/officeDocument/2006/relationships/hyperlink" Target="https://en.wikipedia.org/wiki/2020_United_States_presidential_election_in_Wisconsin" TargetMode="External"/><Relationship Id="rId3" Type="http://schemas.openxmlformats.org/officeDocument/2006/relationships/hyperlink" Target="https://en.wikipedia.org/wiki/2020_United_States_presidential_election_in_Arizona" TargetMode="External"/><Relationship Id="rId12" Type="http://schemas.openxmlformats.org/officeDocument/2006/relationships/hyperlink" Target="https://en.wikipedia.org/wiki/2020_United_States_presidential_election_in_Hawaii" TargetMode="External"/><Relationship Id="rId17" Type="http://schemas.openxmlformats.org/officeDocument/2006/relationships/hyperlink" Target="https://en.wikipedia.org/wiki/2020_United_States_presidential_election_in_Kansas" TargetMode="External"/><Relationship Id="rId25" Type="http://schemas.openxmlformats.org/officeDocument/2006/relationships/hyperlink" Target="https://en.wikipedia.org/wiki/2020_United_States_presidential_election_in_Michigan" TargetMode="External"/><Relationship Id="rId33" Type="http://schemas.openxmlformats.org/officeDocument/2006/relationships/hyperlink" Target="https://en.wikipedia.org/wiki/Nebraska%27s_3rd_congressional_district" TargetMode="External"/><Relationship Id="rId38" Type="http://schemas.openxmlformats.org/officeDocument/2006/relationships/hyperlink" Target="https://en.wikipedia.org/wiki/2020_United_States_presidential_election_in_Ohio" TargetMode="External"/><Relationship Id="rId46" Type="http://schemas.openxmlformats.org/officeDocument/2006/relationships/hyperlink" Target="https://en.wikipedia.org/wiki/2020_United_States_presidential_election_in_Utah" TargetMode="External"/><Relationship Id="rId20" Type="http://schemas.openxmlformats.org/officeDocument/2006/relationships/hyperlink" Target="https://en.wikipedia.org/wiki/2020_United_States_presidential_election_in_Maine" TargetMode="External"/><Relationship Id="rId41" Type="http://schemas.openxmlformats.org/officeDocument/2006/relationships/hyperlink" Target="https://en.wikipedia.org/wiki/2020_United_States_presidential_election_in_Pennsylvania" TargetMode="External"/><Relationship Id="rId1" Type="http://schemas.openxmlformats.org/officeDocument/2006/relationships/hyperlink" Target="https://en.wikipedia.org/wiki/2020_United_States_presidential_election_in_Alabama" TargetMode="External"/><Relationship Id="rId6" Type="http://schemas.openxmlformats.org/officeDocument/2006/relationships/hyperlink" Target="https://en.wikipedia.org/wiki/2020_United_States_presidential_election_in_Colorado" TargetMode="External"/><Relationship Id="rId15" Type="http://schemas.openxmlformats.org/officeDocument/2006/relationships/hyperlink" Target="https://en.wikipedia.org/wiki/2020_United_States_presidential_election_in_Indiana" TargetMode="External"/><Relationship Id="rId23" Type="http://schemas.openxmlformats.org/officeDocument/2006/relationships/hyperlink" Target="https://en.wikipedia.org/wiki/2020_United_States_presidential_election_in_Maryland" TargetMode="External"/><Relationship Id="rId28" Type="http://schemas.openxmlformats.org/officeDocument/2006/relationships/hyperlink" Target="https://en.wikipedia.org/wiki/2020_United_States_presidential_election_in_Missouri" TargetMode="External"/><Relationship Id="rId36" Type="http://schemas.openxmlformats.org/officeDocument/2006/relationships/hyperlink" Target="https://en.wikipedia.org/wiki/2020_United_States_presidential_election_in_North_Carolina" TargetMode="External"/><Relationship Id="rId49" Type="http://schemas.openxmlformats.org/officeDocument/2006/relationships/hyperlink" Target="https://en.wikipedia.org/wiki/2020_United_States_presidential_election_in_Washington_(state)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United_States_presidential_election_in_Kentucky" TargetMode="External"/><Relationship Id="rId21" Type="http://schemas.openxmlformats.org/officeDocument/2006/relationships/hyperlink" Target="https://en.wikipedia.org/wiki/2020_United_States_presidential_election_in_Kansas" TargetMode="External"/><Relationship Id="rId42" Type="http://schemas.openxmlformats.org/officeDocument/2006/relationships/hyperlink" Target="https://en.wikipedia.org/wiki/2020_United_States_presidential_election" TargetMode="External"/><Relationship Id="rId47" Type="http://schemas.openxmlformats.org/officeDocument/2006/relationships/hyperlink" Target="https://en.wikipedia.org/wiki/Nebraska%27s_3rd_congressional_district" TargetMode="External"/><Relationship Id="rId63" Type="http://schemas.openxmlformats.org/officeDocument/2006/relationships/hyperlink" Target="https://en.wikipedia.org/wiki/2020_United_States_presidential_election" TargetMode="External"/><Relationship Id="rId68" Type="http://schemas.openxmlformats.org/officeDocument/2006/relationships/hyperlink" Target="https://en.wikipedia.org/wiki/2020_United_States_presidential_election_in_South_Dakota" TargetMode="External"/><Relationship Id="rId16" Type="http://schemas.openxmlformats.org/officeDocument/2006/relationships/hyperlink" Target="https://en.wikipedia.org/wiki/2020_United_States_presidential_election_in_Hawaii" TargetMode="External"/><Relationship Id="rId11" Type="http://schemas.openxmlformats.org/officeDocument/2006/relationships/hyperlink" Target="https://en.wikipedia.org/wiki/2020_United_States_presidential_election_in_Connecticut" TargetMode="External"/><Relationship Id="rId24" Type="http://schemas.openxmlformats.org/officeDocument/2006/relationships/hyperlink" Target="https://en.wikipedia.org/wiki/2020_United_States_presidential_election" TargetMode="External"/><Relationship Id="rId32" Type="http://schemas.openxmlformats.org/officeDocument/2006/relationships/hyperlink" Target="https://en.wikipedia.org/wiki/2020_United_States_presidential_election_in_Massachusetts" TargetMode="External"/><Relationship Id="rId37" Type="http://schemas.openxmlformats.org/officeDocument/2006/relationships/hyperlink" Target="https://en.wikipedia.org/wiki/2020_United_States_presidential_election_in_Montana" TargetMode="External"/><Relationship Id="rId40" Type="http://schemas.openxmlformats.org/officeDocument/2006/relationships/hyperlink" Target="https://en.wikipedia.org/wiki/2020_United_States_presidential_election" TargetMode="External"/><Relationship Id="rId45" Type="http://schemas.openxmlformats.org/officeDocument/2006/relationships/hyperlink" Target="https://en.wikipedia.org/wiki/2020_United_States_presidential_election" TargetMode="External"/><Relationship Id="rId53" Type="http://schemas.openxmlformats.org/officeDocument/2006/relationships/hyperlink" Target="https://en.wikipedia.org/wiki/2020_United_States_presidential_election_in_North_Dakota" TargetMode="External"/><Relationship Id="rId58" Type="http://schemas.openxmlformats.org/officeDocument/2006/relationships/hyperlink" Target="https://en.wikipedia.org/wiki/2020_United_States_presidential_election_in_Oregon" TargetMode="External"/><Relationship Id="rId66" Type="http://schemas.openxmlformats.org/officeDocument/2006/relationships/hyperlink" Target="https://en.wikipedia.org/wiki/2020_United_States_presidential_election" TargetMode="External"/><Relationship Id="rId74" Type="http://schemas.openxmlformats.org/officeDocument/2006/relationships/hyperlink" Target="https://en.wikipedia.org/wiki/2020_United_States_presidential_election" TargetMode="External"/><Relationship Id="rId79" Type="http://schemas.openxmlformats.org/officeDocument/2006/relationships/hyperlink" Target="https://en.wikipedia.org/wiki/2020_United_States_presidential_election" TargetMode="External"/><Relationship Id="rId5" Type="http://schemas.openxmlformats.org/officeDocument/2006/relationships/hyperlink" Target="https://en.wikipedia.org/wiki/2020_United_States_presidential_election" TargetMode="External"/><Relationship Id="rId61" Type="http://schemas.openxmlformats.org/officeDocument/2006/relationships/hyperlink" Target="https://en.wikipedia.org/wiki/2020_United_States_presidential_election" TargetMode="External"/><Relationship Id="rId19" Type="http://schemas.openxmlformats.org/officeDocument/2006/relationships/hyperlink" Target="https://en.wikipedia.org/wiki/2020_United_States_presidential_election_in_Indiana" TargetMode="External"/><Relationship Id="rId14" Type="http://schemas.openxmlformats.org/officeDocument/2006/relationships/hyperlink" Target="https://en.wikipedia.org/wiki/2020_United_States_presidential_election_in_Florida" TargetMode="External"/><Relationship Id="rId22" Type="http://schemas.openxmlformats.org/officeDocument/2006/relationships/hyperlink" Target="https://en.wikipedia.org/wiki/2020_United_States_presidential_election" TargetMode="External"/><Relationship Id="rId27" Type="http://schemas.openxmlformats.org/officeDocument/2006/relationships/hyperlink" Target="https://en.wikipedia.org/wiki/2020_United_States_presidential_election_in_Louisiana" TargetMode="External"/><Relationship Id="rId30" Type="http://schemas.openxmlformats.org/officeDocument/2006/relationships/hyperlink" Target="https://en.wikipedia.org/wiki/Maine%27s_2nd_congressional_district" TargetMode="External"/><Relationship Id="rId35" Type="http://schemas.openxmlformats.org/officeDocument/2006/relationships/hyperlink" Target="https://en.wikipedia.org/wiki/2020_United_States_presidential_election_in_Mississippi" TargetMode="External"/><Relationship Id="rId43" Type="http://schemas.openxmlformats.org/officeDocument/2006/relationships/hyperlink" Target="https://en.wikipedia.org/wiki/2020_United_States_presidential_election" TargetMode="External"/><Relationship Id="rId48" Type="http://schemas.openxmlformats.org/officeDocument/2006/relationships/hyperlink" Target="https://en.wikipedia.org/wiki/2020_United_States_presidential_election" TargetMode="External"/><Relationship Id="rId56" Type="http://schemas.openxmlformats.org/officeDocument/2006/relationships/hyperlink" Target="https://en.wikipedia.org/wiki/2020_United_States_presidential_election_in_Ohio" TargetMode="External"/><Relationship Id="rId64" Type="http://schemas.openxmlformats.org/officeDocument/2006/relationships/hyperlink" Target="https://en.wikipedia.org/wiki/2020_United_States_presidential_election_in_Rhode_Island" TargetMode="External"/><Relationship Id="rId69" Type="http://schemas.openxmlformats.org/officeDocument/2006/relationships/hyperlink" Target="https://en.wikipedia.org/wiki/2020_United_States_presidential_election_in_Tennessee" TargetMode="External"/><Relationship Id="rId77" Type="http://schemas.openxmlformats.org/officeDocument/2006/relationships/hyperlink" Target="https://en.wikipedia.org/wiki/2020_United_States_presidential_election_in_Wisconsin" TargetMode="External"/><Relationship Id="rId8" Type="http://schemas.openxmlformats.org/officeDocument/2006/relationships/hyperlink" Target="https://en.wikipedia.org/wiki/2020_United_States_presidential_election_in_Arkansas" TargetMode="External"/><Relationship Id="rId51" Type="http://schemas.openxmlformats.org/officeDocument/2006/relationships/hyperlink" Target="https://en.wikipedia.org/wiki/2020_United_States_presidential_election_in_New_Mexico" TargetMode="External"/><Relationship Id="rId72" Type="http://schemas.openxmlformats.org/officeDocument/2006/relationships/hyperlink" Target="https://en.wikipedia.org/wiki/2020_United_States_presidential_election_in_Virginia" TargetMode="External"/><Relationship Id="rId80" Type="http://schemas.openxmlformats.org/officeDocument/2006/relationships/hyperlink" Target="https://en.wikipedia.org/wiki/2020_United_States_presidential_election" TargetMode="External"/><Relationship Id="rId3" Type="http://schemas.openxmlformats.org/officeDocument/2006/relationships/hyperlink" Target="https://en.wikipedia.org/wiki/2020_United_States_presidential_election" TargetMode="External"/><Relationship Id="rId12" Type="http://schemas.openxmlformats.org/officeDocument/2006/relationships/hyperlink" Target="https://en.wikipedia.org/wiki/2020_United_States_presidential_election_in_Delaware" TargetMode="External"/><Relationship Id="rId17" Type="http://schemas.openxmlformats.org/officeDocument/2006/relationships/hyperlink" Target="https://en.wikipedia.org/wiki/2020_United_States_presidential_election_in_Idaho" TargetMode="External"/><Relationship Id="rId25" Type="http://schemas.openxmlformats.org/officeDocument/2006/relationships/hyperlink" Target="https://en.wikipedia.org/wiki/2020_United_States_presidential_election" TargetMode="External"/><Relationship Id="rId33" Type="http://schemas.openxmlformats.org/officeDocument/2006/relationships/hyperlink" Target="https://en.wikipedia.org/wiki/2020_United_States_presidential_election_in_Michigan" TargetMode="External"/><Relationship Id="rId38" Type="http://schemas.openxmlformats.org/officeDocument/2006/relationships/hyperlink" Target="https://en.wikipedia.org/wiki/2020_United_States_presidential_election_in_Nebraska" TargetMode="External"/><Relationship Id="rId46" Type="http://schemas.openxmlformats.org/officeDocument/2006/relationships/hyperlink" Target="https://en.wikipedia.org/wiki/2020_United_States_presidential_election" TargetMode="External"/><Relationship Id="rId59" Type="http://schemas.openxmlformats.org/officeDocument/2006/relationships/hyperlink" Target="https://en.wikipedia.org/wiki/2020_United_States_presidential_election_in_Pennsylvania" TargetMode="External"/><Relationship Id="rId67" Type="http://schemas.openxmlformats.org/officeDocument/2006/relationships/hyperlink" Target="https://en.wikipedia.org/wiki/2020_United_States_presidential_election_in_South_Carolina" TargetMode="External"/><Relationship Id="rId20" Type="http://schemas.openxmlformats.org/officeDocument/2006/relationships/hyperlink" Target="https://en.wikipedia.org/wiki/2020_United_States_presidential_election_in_Iowa" TargetMode="External"/><Relationship Id="rId41" Type="http://schemas.openxmlformats.org/officeDocument/2006/relationships/hyperlink" Target="https://en.wikipedia.org/wiki/Nebraska%27s_1st_congressional_district" TargetMode="External"/><Relationship Id="rId54" Type="http://schemas.openxmlformats.org/officeDocument/2006/relationships/hyperlink" Target="https://en.wikipedia.org/wiki/2020_United_States_presidential_election" TargetMode="External"/><Relationship Id="rId62" Type="http://schemas.openxmlformats.org/officeDocument/2006/relationships/hyperlink" Target="https://en.wikipedia.org/wiki/2020_United_States_presidential_election" TargetMode="External"/><Relationship Id="rId70" Type="http://schemas.openxmlformats.org/officeDocument/2006/relationships/hyperlink" Target="https://en.wikipedia.org/wiki/2020_United_States_presidential_election_in_Utah" TargetMode="External"/><Relationship Id="rId75" Type="http://schemas.openxmlformats.org/officeDocument/2006/relationships/hyperlink" Target="https://en.wikipedia.org/wiki/2020_United_States_presidential_election_in_Washington_(state)" TargetMode="External"/><Relationship Id="rId1" Type="http://schemas.openxmlformats.org/officeDocument/2006/relationships/hyperlink" Target="https://en.wikipedia.org/wiki/2020_United_States_presidential_election_in_Alabama" TargetMode="External"/><Relationship Id="rId6" Type="http://schemas.openxmlformats.org/officeDocument/2006/relationships/hyperlink" Target="https://en.wikipedia.org/wiki/2020_United_States_presidential_election" TargetMode="External"/><Relationship Id="rId15" Type="http://schemas.openxmlformats.org/officeDocument/2006/relationships/hyperlink" Target="https://en.wikipedia.org/wiki/2020_United_States_presidential_election_in_Georgia" TargetMode="External"/><Relationship Id="rId23" Type="http://schemas.openxmlformats.org/officeDocument/2006/relationships/hyperlink" Target="https://en.wikipedia.org/wiki/2020_United_States_presidential_election" TargetMode="External"/><Relationship Id="rId28" Type="http://schemas.openxmlformats.org/officeDocument/2006/relationships/hyperlink" Target="https://en.wikipedia.org/wiki/2020_United_States_presidential_election_in_Maine" TargetMode="External"/><Relationship Id="rId36" Type="http://schemas.openxmlformats.org/officeDocument/2006/relationships/hyperlink" Target="https://en.wikipedia.org/wiki/2020_United_States_presidential_election_in_Missouri" TargetMode="External"/><Relationship Id="rId49" Type="http://schemas.openxmlformats.org/officeDocument/2006/relationships/hyperlink" Target="https://en.wikipedia.org/wiki/2020_United_States_presidential_election" TargetMode="External"/><Relationship Id="rId57" Type="http://schemas.openxmlformats.org/officeDocument/2006/relationships/hyperlink" Target="https://en.wikipedia.org/wiki/2020_United_States_presidential_election_in_Oklahoma" TargetMode="External"/><Relationship Id="rId10" Type="http://schemas.openxmlformats.org/officeDocument/2006/relationships/hyperlink" Target="https://en.wikipedia.org/wiki/2020_United_States_presidential_election_in_Colorado" TargetMode="External"/><Relationship Id="rId31" Type="http://schemas.openxmlformats.org/officeDocument/2006/relationships/hyperlink" Target="https://en.wikipedia.org/wiki/2020_United_States_presidential_election_in_Maryland" TargetMode="External"/><Relationship Id="rId44" Type="http://schemas.openxmlformats.org/officeDocument/2006/relationships/hyperlink" Target="https://en.wikipedia.org/wiki/Nebraska%27s_2nd_congressional_district" TargetMode="External"/><Relationship Id="rId52" Type="http://schemas.openxmlformats.org/officeDocument/2006/relationships/hyperlink" Target="https://en.wikipedia.org/wiki/2020_United_States_presidential_election_in_North_Carolina" TargetMode="External"/><Relationship Id="rId60" Type="http://schemas.openxmlformats.org/officeDocument/2006/relationships/hyperlink" Target="https://en.wikipedia.org/wiki/2020_United_States_presidential_election" TargetMode="External"/><Relationship Id="rId65" Type="http://schemas.openxmlformats.org/officeDocument/2006/relationships/hyperlink" Target="https://en.wikipedia.org/wiki/2020_United_States_presidential_election" TargetMode="External"/><Relationship Id="rId73" Type="http://schemas.openxmlformats.org/officeDocument/2006/relationships/hyperlink" Target="https://en.wikipedia.org/wiki/2020_United_States_presidential_election" TargetMode="External"/><Relationship Id="rId78" Type="http://schemas.openxmlformats.org/officeDocument/2006/relationships/hyperlink" Target="https://en.wikipedia.org/wiki/2020_United_States_presidential_election_in_Wyoming" TargetMode="External"/><Relationship Id="rId4" Type="http://schemas.openxmlformats.org/officeDocument/2006/relationships/hyperlink" Target="https://en.wikipedia.org/wiki/2020_United_States_presidential_election_in_Alaska" TargetMode="External"/><Relationship Id="rId9" Type="http://schemas.openxmlformats.org/officeDocument/2006/relationships/hyperlink" Target="https://en.wikipedia.org/wiki/2020_United_States_presidential_election_in_California" TargetMode="External"/><Relationship Id="rId13" Type="http://schemas.openxmlformats.org/officeDocument/2006/relationships/hyperlink" Target="https://en.wikipedia.org/wiki/2020_United_States_presidential_election_in_the_District_of_Columbia" TargetMode="External"/><Relationship Id="rId18" Type="http://schemas.openxmlformats.org/officeDocument/2006/relationships/hyperlink" Target="https://en.wikipedia.org/wiki/2020_United_States_presidential_election_in_Illinois" TargetMode="External"/><Relationship Id="rId39" Type="http://schemas.openxmlformats.org/officeDocument/2006/relationships/hyperlink" Target="https://en.wikipedia.org/wiki/2020_United_States_presidential_election" TargetMode="External"/><Relationship Id="rId34" Type="http://schemas.openxmlformats.org/officeDocument/2006/relationships/hyperlink" Target="https://en.wikipedia.org/wiki/2020_United_States_presidential_election_in_Minnesota" TargetMode="External"/><Relationship Id="rId50" Type="http://schemas.openxmlformats.org/officeDocument/2006/relationships/hyperlink" Target="https://en.wikipedia.org/wiki/2020_United_States_presidential_election_in_New_Hampshire" TargetMode="External"/><Relationship Id="rId55" Type="http://schemas.openxmlformats.org/officeDocument/2006/relationships/hyperlink" Target="https://en.wikipedia.org/wiki/2020_United_States_presidential_election" TargetMode="External"/><Relationship Id="rId76" Type="http://schemas.openxmlformats.org/officeDocument/2006/relationships/hyperlink" Target="https://en.wikipedia.org/wiki/2020_United_States_presidential_election_in_West_Virginia" TargetMode="External"/><Relationship Id="rId7" Type="http://schemas.openxmlformats.org/officeDocument/2006/relationships/hyperlink" Target="https://en.wikipedia.org/wiki/2020_United_States_presidential_election_in_Arizona" TargetMode="External"/><Relationship Id="rId71" Type="http://schemas.openxmlformats.org/officeDocument/2006/relationships/hyperlink" Target="https://en.wikipedia.org/wiki/2020_United_States_presidential_election_in_Vermont" TargetMode="External"/><Relationship Id="rId2" Type="http://schemas.openxmlformats.org/officeDocument/2006/relationships/hyperlink" Target="https://en.wikipedia.org/wiki/2020_United_States_presidential_election" TargetMode="External"/><Relationship Id="rId29" Type="http://schemas.openxmlformats.org/officeDocument/2006/relationships/hyperlink" Target="https://en.wikipedia.org/wiki/Maine%27s_1st_congressional_distric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U.S._state_and_territory_abbreviations" TargetMode="External"/><Relationship Id="rId13" Type="http://schemas.openxmlformats.org/officeDocument/2006/relationships/hyperlink" Target="https://en.wikipedia.org/wiki/List_of_U.S._state_and_territory_abbreviations" TargetMode="External"/><Relationship Id="rId3" Type="http://schemas.openxmlformats.org/officeDocument/2006/relationships/hyperlink" Target="https://en.wikipedia.org/wiki/Federal_district" TargetMode="External"/><Relationship Id="rId7" Type="http://schemas.openxmlformats.org/officeDocument/2006/relationships/hyperlink" Target="https://en.wikipedia.org/wiki/List_of_U.S._state_and_territory_abbreviations" TargetMode="External"/><Relationship Id="rId12" Type="http://schemas.openxmlformats.org/officeDocument/2006/relationships/hyperlink" Target="https://en.wikipedia.org/wiki/Providence_Plantations" TargetMode="External"/><Relationship Id="rId2" Type="http://schemas.openxmlformats.org/officeDocument/2006/relationships/hyperlink" Target="https://en.wikipedia.org/wiki/List_of_U.S._state_and_territory_abbreviations" TargetMode="External"/><Relationship Id="rId1" Type="http://schemas.openxmlformats.org/officeDocument/2006/relationships/hyperlink" Target="https://en.wikipedia.org/wiki/U.S._state" TargetMode="External"/><Relationship Id="rId6" Type="http://schemas.openxmlformats.org/officeDocument/2006/relationships/hyperlink" Target="https://en.wikipedia.org/wiki/List_of_U.S._state_and_territory_abbreviations" TargetMode="External"/><Relationship Id="rId11" Type="http://schemas.openxmlformats.org/officeDocument/2006/relationships/hyperlink" Target="https://en.wikipedia.org/wiki/List_of_U.S._state_and_territory_abbreviations" TargetMode="External"/><Relationship Id="rId5" Type="http://schemas.openxmlformats.org/officeDocument/2006/relationships/hyperlink" Target="https://en.wikipedia.org/wiki/List_of_U.S._state_and_territory_abbreviations" TargetMode="External"/><Relationship Id="rId15" Type="http://schemas.openxmlformats.org/officeDocument/2006/relationships/hyperlink" Target="https://en.wikipedia.org/wiki/List_of_U.S._state_and_territory_abbreviations" TargetMode="External"/><Relationship Id="rId10" Type="http://schemas.openxmlformats.org/officeDocument/2006/relationships/hyperlink" Target="https://en.wikipedia.org/wiki/List_of_U.S._state_and_territory_abbreviations" TargetMode="External"/><Relationship Id="rId4" Type="http://schemas.openxmlformats.org/officeDocument/2006/relationships/hyperlink" Target="https://en.wikipedia.org/wiki/List_of_U.S._state_and_territory_abbreviations" TargetMode="External"/><Relationship Id="rId9" Type="http://schemas.openxmlformats.org/officeDocument/2006/relationships/hyperlink" Target="https://en.wikipedia.org/wiki/List_of_U.S._state_and_territory_abbreviations" TargetMode="External"/><Relationship Id="rId14" Type="http://schemas.openxmlformats.org/officeDocument/2006/relationships/hyperlink" Target="https://en.wikipedia.org/wiki/List_of_U.S._state_and_territory_abbreviation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DC03-5F73-AB48-BFFA-D2A277B0F4BB}">
  <dimension ref="A1:R57"/>
  <sheetViews>
    <sheetView tabSelected="1" zoomScale="16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R9" sqref="R9"/>
    </sheetView>
  </sheetViews>
  <sheetFormatPr baseColWidth="10" defaultRowHeight="16" x14ac:dyDescent="0.2"/>
  <cols>
    <col min="1" max="1" width="16" bestFit="1" customWidth="1"/>
    <col min="2" max="2" width="16" customWidth="1"/>
    <col min="3" max="5" width="22.6640625" customWidth="1"/>
    <col min="7" max="7" width="17.6640625" customWidth="1"/>
    <col min="8" max="8" width="15.5" bestFit="1" customWidth="1"/>
    <col min="9" max="9" width="15.6640625" style="19" bestFit="1" customWidth="1"/>
    <col min="10" max="10" width="12.6640625" style="19" bestFit="1" customWidth="1"/>
    <col min="11" max="11" width="13.83203125" style="19" bestFit="1" customWidth="1"/>
    <col min="12" max="12" width="13" bestFit="1" customWidth="1"/>
    <col min="13" max="13" width="11.83203125" bestFit="1" customWidth="1"/>
    <col min="14" max="14" width="10.83203125" style="14"/>
    <col min="15" max="15" width="10.83203125" style="35"/>
    <col min="16" max="17" width="10.83203125" style="52"/>
    <col min="18" max="18" width="10.83203125" style="32"/>
  </cols>
  <sheetData>
    <row r="1" spans="1:18" ht="43" x14ac:dyDescent="0.2">
      <c r="A1" s="1" t="s">
        <v>238</v>
      </c>
      <c r="B1" s="1" t="s">
        <v>401</v>
      </c>
      <c r="C1" s="3" t="s">
        <v>402</v>
      </c>
      <c r="D1" s="3" t="s">
        <v>403</v>
      </c>
      <c r="E1" s="3" t="s">
        <v>404</v>
      </c>
      <c r="F1" s="3" t="s">
        <v>405</v>
      </c>
      <c r="G1" s="3" t="s">
        <v>406</v>
      </c>
      <c r="H1" s="3" t="s">
        <v>407</v>
      </c>
      <c r="I1" s="17" t="s">
        <v>178</v>
      </c>
      <c r="J1" s="17" t="s">
        <v>180</v>
      </c>
      <c r="K1" s="17" t="s">
        <v>237</v>
      </c>
      <c r="L1" s="3" t="s">
        <v>182</v>
      </c>
      <c r="M1" s="3" t="s">
        <v>181</v>
      </c>
      <c r="N1" s="3" t="s">
        <v>408</v>
      </c>
      <c r="O1" s="33" t="s">
        <v>409</v>
      </c>
      <c r="P1" s="50" t="s">
        <v>483</v>
      </c>
      <c r="Q1" s="50" t="s">
        <v>484</v>
      </c>
      <c r="R1" s="53" t="s">
        <v>482</v>
      </c>
    </row>
    <row r="2" spans="1:18" x14ac:dyDescent="0.2">
      <c r="A2" s="1" t="s">
        <v>172</v>
      </c>
      <c r="B2" s="1" t="str">
        <f>+VLOOKUP(Table1[[#This Row],[State]],StateAbbrrevs!$B$2:$E$52,4)</f>
        <v>DC</v>
      </c>
      <c r="C2" s="2">
        <v>536758</v>
      </c>
      <c r="D2" s="1">
        <v>0</v>
      </c>
      <c r="E2" s="1">
        <v>0</v>
      </c>
      <c r="F2" s="12">
        <v>3</v>
      </c>
      <c r="G2" s="1">
        <f>+(Table1[[#This Row],[ECVotes]]/Table1[[#This Row],[ApportionPop]]) * 1000000</f>
        <v>5.5891109214953483</v>
      </c>
      <c r="H2" s="12">
        <f>+Table1[[#This Row],[ECVPM_ApportPop]]-AVERAGE(Table1[ECVPM_ApportPop])</f>
        <v>3.3734450835402301</v>
      </c>
      <c r="I2" s="18">
        <f>+VLOOKUP(Table1[[#This Row],[State]],Table2[],2)</f>
        <v>317323</v>
      </c>
      <c r="J2" s="18">
        <f>+VLOOKUP(Table1[[#This Row],[State]],Table2[], 5)</f>
        <v>18586</v>
      </c>
      <c r="K2" s="18" t="str">
        <f>+IF(Table1[[#This Row],[2020BVotes]]&gt;Table1[[#This Row],[2020TVotes]],"B","T")</f>
        <v>B</v>
      </c>
      <c r="L2" s="20">
        <f>+Table1[[#This Row],[2020TVotes]]+Table1[[#This Row],[2020BVotes]]</f>
        <v>335909</v>
      </c>
      <c r="M2" s="2">
        <f>+VLOOKUP(Table1[[#This Row],[State]],Table2[],8)</f>
        <v>344356</v>
      </c>
      <c r="N2" s="13">
        <f>+(Table1[[#This Row],[ECVotes]]/Table1[[#This Row],[TotalVotes]]) * 1000000</f>
        <v>8.7119144141527958</v>
      </c>
      <c r="O2" s="34">
        <f>+Table1[[#This Row],[ECV_perTurnout]]-AVERAGE(Table1[ECV_perTurnout])</f>
        <v>4.1304813118727237</v>
      </c>
      <c r="P2" s="51">
        <f>+Table1[[#This Row],[2020BVotes]]/Table1[[#This Row],[TotalVotes]] * 100</f>
        <v>92.149693921406922</v>
      </c>
      <c r="Q2" s="51">
        <f>+(Table1[[#This Row],[2020TVotes]]/Table1[[#This Row],[TotalVotes]]) * 100</f>
        <v>5.3973213767147952</v>
      </c>
      <c r="R2" s="54">
        <f>+Table1[[#This Row],[Bpercentage]]-Table1[[#This Row],[Tpercentage]]</f>
        <v>86.752372544692122</v>
      </c>
    </row>
    <row r="3" spans="1:18" x14ac:dyDescent="0.2">
      <c r="A3" s="1" t="s">
        <v>49</v>
      </c>
      <c r="B3" s="1" t="str">
        <f>+VLOOKUP(Table1[[#This Row],[State]],StateAbbrrevs!$B$2:$E$52,4)</f>
        <v>WY</v>
      </c>
      <c r="C3" s="2">
        <v>577719</v>
      </c>
      <c r="D3" s="1">
        <v>1</v>
      </c>
      <c r="E3" s="1">
        <v>0</v>
      </c>
      <c r="F3" s="1">
        <f>+Table1[[#This Row],[Reps]]+2</f>
        <v>3</v>
      </c>
      <c r="G3" s="1">
        <f>+(Table1[[#This Row],[ECVotes]]/Table1[[#This Row],[ApportionPop]]) * 1000000</f>
        <v>5.1928359635047494</v>
      </c>
      <c r="H3" s="1">
        <f>+Table1[[#This Row],[ECVPM_ApportPop]]-AVERAGE(Table1[ECVPM_ApportPop])</f>
        <v>2.9771701255496312</v>
      </c>
      <c r="I3" s="18">
        <f>+VLOOKUP(Table1[[#This Row],[State]],Table2[],2)</f>
        <v>73491</v>
      </c>
      <c r="J3" s="18">
        <f>+VLOOKUP(Table1[[#This Row],[State]],Table2[], 5)</f>
        <v>193559</v>
      </c>
      <c r="K3" s="18" t="str">
        <f>+IF(Table1[[#This Row],[2020BVotes]]&gt;Table1[[#This Row],[2020TVotes]],"B","T")</f>
        <v>T</v>
      </c>
      <c r="L3" s="20">
        <f>+Table1[[#This Row],[2020TVotes]]+Table1[[#This Row],[2020BVotes]]</f>
        <v>267050</v>
      </c>
      <c r="M3" s="2">
        <f>+VLOOKUP(Table1[[#This Row],[State]],Table2[],8)</f>
        <v>276765</v>
      </c>
      <c r="N3" s="13">
        <f>+(Table1[[#This Row],[ECVotes]]/Table1[[#This Row],[TotalVotes]]) * 1000000</f>
        <v>10.839520893176521</v>
      </c>
      <c r="O3" s="34">
        <f>+Table1[[#This Row],[ECV_perTurnout]]-AVERAGE(Table1[ECV_perTurnout])</f>
        <v>6.2580877908964494</v>
      </c>
      <c r="P3" s="51">
        <f>+Table1[[#This Row],[2020BVotes]]/Table1[[#This Row],[TotalVotes]] * 100</f>
        <v>26.553574332014524</v>
      </c>
      <c r="Q3" s="51">
        <f>+(Table1[[#This Row],[2020TVotes]]/Table1[[#This Row],[TotalVotes]]) * 100</f>
        <v>69.936227485411806</v>
      </c>
      <c r="R3" s="54">
        <f>+Table1[[#This Row],[Bpercentage]]-Table1[[#This Row],[Tpercentage]]</f>
        <v>-43.382653153397285</v>
      </c>
    </row>
    <row r="4" spans="1:18" x14ac:dyDescent="0.2">
      <c r="A4" s="1" t="s">
        <v>44</v>
      </c>
      <c r="B4" s="1" t="str">
        <f>+VLOOKUP(Table1[[#This Row],[State]],StateAbbrrevs!$B$2:$E$52,4)</f>
        <v>VT</v>
      </c>
      <c r="C4" s="2">
        <v>643503</v>
      </c>
      <c r="D4" s="1">
        <v>1</v>
      </c>
      <c r="E4" s="1">
        <v>0</v>
      </c>
      <c r="F4" s="1">
        <f>+Table1[[#This Row],[Reps]]+2</f>
        <v>3</v>
      </c>
      <c r="G4" s="1">
        <f>+(Table1[[#This Row],[ECVotes]]/Table1[[#This Row],[ApportionPop]]) * 1000000</f>
        <v>4.6619829278185181</v>
      </c>
      <c r="H4" s="1">
        <f>+Table1[[#This Row],[ECVPM_ApportPop]]-AVERAGE(Table1[ECVPM_ApportPop])</f>
        <v>2.4463170898633999</v>
      </c>
      <c r="I4" s="18">
        <f>+VLOOKUP(Table1[[#This Row],[State]],Table2[],2)</f>
        <v>242820</v>
      </c>
      <c r="J4" s="18">
        <f>+VLOOKUP(Table1[[#This Row],[State]],Table2[], 5)</f>
        <v>112704</v>
      </c>
      <c r="K4" s="18" t="str">
        <f>+IF(Table1[[#This Row],[2020BVotes]]&gt;Table1[[#This Row],[2020TVotes]],"B","T")</f>
        <v>B</v>
      </c>
      <c r="L4" s="20">
        <f>+Table1[[#This Row],[2020TVotes]]+Table1[[#This Row],[2020BVotes]]</f>
        <v>355524</v>
      </c>
      <c r="M4" s="2">
        <f>+VLOOKUP(Table1[[#This Row],[State]],Table2[],8)</f>
        <v>367428</v>
      </c>
      <c r="N4" s="13">
        <f>+(Table1[[#This Row],[ECVotes]]/Table1[[#This Row],[TotalVotes]]) * 1000000</f>
        <v>8.1648649531336748</v>
      </c>
      <c r="O4" s="34">
        <f>+Table1[[#This Row],[ECV_perTurnout]]-AVERAGE(Table1[ECV_perTurnout])</f>
        <v>3.5834318508536027</v>
      </c>
      <c r="P4" s="51">
        <f>+Table1[[#This Row],[2020BVotes]]/Table1[[#This Row],[TotalVotes]] * 100</f>
        <v>66.086416930663972</v>
      </c>
      <c r="Q4" s="51">
        <f>+(Table1[[#This Row],[2020TVotes]]/Table1[[#This Row],[TotalVotes]]) * 100</f>
        <v>30.67376465593259</v>
      </c>
      <c r="R4" s="54">
        <f>+Table1[[#This Row],[Bpercentage]]-Table1[[#This Row],[Tpercentage]]</f>
        <v>35.412652274731386</v>
      </c>
    </row>
    <row r="5" spans="1:18" x14ac:dyDescent="0.2">
      <c r="A5" s="1" t="s">
        <v>1</v>
      </c>
      <c r="B5" s="1" t="str">
        <f>+VLOOKUP(Table1[[#This Row],[State]],StateAbbrrevs!$B$2:$E$52,4)</f>
        <v>AK</v>
      </c>
      <c r="C5" s="2">
        <v>736081</v>
      </c>
      <c r="D5" s="1">
        <v>1</v>
      </c>
      <c r="E5" s="1">
        <v>0</v>
      </c>
      <c r="F5" s="1">
        <f>+Table1[[#This Row],[Reps]]+2</f>
        <v>3</v>
      </c>
      <c r="G5" s="1">
        <f>+(Table1[[#This Row],[ECVotes]]/Table1[[#This Row],[ApportionPop]]) * 1000000</f>
        <v>4.0756384147940246</v>
      </c>
      <c r="H5" s="1">
        <f>+Table1[[#This Row],[ECVPM_ApportPop]]-AVERAGE(Table1[ECVPM_ApportPop])</f>
        <v>1.8599725768389064</v>
      </c>
      <c r="I5" s="18">
        <f>+VLOOKUP(Table1[[#This Row],[State]],Table2[],2)</f>
        <v>153778</v>
      </c>
      <c r="J5" s="18">
        <f>+VLOOKUP(Table1[[#This Row],[State]],Table2[], 5)</f>
        <v>189951</v>
      </c>
      <c r="K5" s="18" t="str">
        <f>+IF(Table1[[#This Row],[2020BVotes]]&gt;Table1[[#This Row],[2020TVotes]],"B","T")</f>
        <v>T</v>
      </c>
      <c r="L5" s="20">
        <f>+Table1[[#This Row],[2020TVotes]]+Table1[[#This Row],[2020BVotes]]</f>
        <v>343729</v>
      </c>
      <c r="M5" s="2">
        <f>+VLOOKUP(Table1[[#This Row],[State]],Table2[],8)</f>
        <v>359530</v>
      </c>
      <c r="N5" s="13">
        <f>+(Table1[[#This Row],[ECVotes]]/Table1[[#This Row],[TotalVotes]]) * 1000000</f>
        <v>8.3442271854921692</v>
      </c>
      <c r="O5" s="34">
        <f>+Table1[[#This Row],[ECV_perTurnout]]-AVERAGE(Table1[ECV_perTurnout])</f>
        <v>3.7627940832120972</v>
      </c>
      <c r="P5" s="51">
        <f>+Table1[[#This Row],[2020BVotes]]/Table1[[#This Row],[TotalVotes]] * 100</f>
        <v>42.771952271020496</v>
      </c>
      <c r="Q5" s="51">
        <f>+(Table1[[#This Row],[2020TVotes]]/Table1[[#This Row],[TotalVotes]]) * 100</f>
        <v>52.833143270380781</v>
      </c>
      <c r="R5" s="54">
        <f>+Table1[[#This Row],[Bpercentage]]-Table1[[#This Row],[Tpercentage]]</f>
        <v>-10.061190999360285</v>
      </c>
    </row>
    <row r="6" spans="1:18" x14ac:dyDescent="0.2">
      <c r="A6" s="1" t="s">
        <v>33</v>
      </c>
      <c r="B6" s="1" t="str">
        <f>+VLOOKUP(Table1[[#This Row],[State]],StateAbbrrevs!$B$2:$E$52,4)</f>
        <v>ND</v>
      </c>
      <c r="C6" s="2">
        <v>779702</v>
      </c>
      <c r="D6" s="1">
        <v>1</v>
      </c>
      <c r="E6" s="1">
        <v>0</v>
      </c>
      <c r="F6" s="1">
        <f>+Table1[[#This Row],[Reps]]+2</f>
        <v>3</v>
      </c>
      <c r="G6" s="1">
        <f>+(Table1[[#This Row],[ECVotes]]/Table1[[#This Row],[ApportionPop]]) * 1000000</f>
        <v>3.8476238357731543</v>
      </c>
      <c r="H6" s="1">
        <f>+Table1[[#This Row],[ECVPM_ApportPop]]-AVERAGE(Table1[ECVPM_ApportPop])</f>
        <v>1.6319579978180361</v>
      </c>
      <c r="I6" s="18">
        <f>+VLOOKUP(Table1[[#This Row],[State]],Table2[],2)</f>
        <v>114902</v>
      </c>
      <c r="J6" s="18">
        <f>+VLOOKUP(Table1[[#This Row],[State]],Table2[], 5)</f>
        <v>235595</v>
      </c>
      <c r="K6" s="18" t="str">
        <f>+IF(Table1[[#This Row],[2020BVotes]]&gt;Table1[[#This Row],[2020TVotes]],"B","T")</f>
        <v>T</v>
      </c>
      <c r="L6" s="20">
        <f>+Table1[[#This Row],[2020TVotes]]+Table1[[#This Row],[2020BVotes]]</f>
        <v>350497</v>
      </c>
      <c r="M6" s="2">
        <f>+VLOOKUP(Table1[[#This Row],[State]],Table2[],8)</f>
        <v>361819</v>
      </c>
      <c r="N6" s="13">
        <f>+(Table1[[#This Row],[ECVotes]]/Table1[[#This Row],[TotalVotes]]) * 1000000</f>
        <v>8.2914385369480321</v>
      </c>
      <c r="O6" s="34">
        <f>+Table1[[#This Row],[ECV_perTurnout]]-AVERAGE(Table1[ECV_perTurnout])</f>
        <v>3.7100054346679601</v>
      </c>
      <c r="P6" s="51">
        <f>+Table1[[#This Row],[2020BVotes]]/Table1[[#This Row],[TotalVotes]] * 100</f>
        <v>31.756762359080092</v>
      </c>
      <c r="Q6" s="51">
        <f>+(Table1[[#This Row],[2020TVotes]]/Table1[[#This Row],[TotalVotes]]) * 100</f>
        <v>65.11404873707572</v>
      </c>
      <c r="R6" s="54">
        <f>+Table1[[#This Row],[Bpercentage]]-Table1[[#This Row],[Tpercentage]]</f>
        <v>-33.357286377995628</v>
      </c>
    </row>
    <row r="7" spans="1:18" x14ac:dyDescent="0.2">
      <c r="A7" s="1" t="s">
        <v>25</v>
      </c>
      <c r="B7" s="1" t="str">
        <f>+VLOOKUP(Table1[[#This Row],[State]],StateAbbrrevs!$B$2:$E$52,4)</f>
        <v>MT</v>
      </c>
      <c r="C7" s="2">
        <v>1085407</v>
      </c>
      <c r="D7" s="1">
        <v>2</v>
      </c>
      <c r="E7" s="1">
        <v>1</v>
      </c>
      <c r="F7" s="1">
        <f>+Table1[[#This Row],[Reps]]+2</f>
        <v>4</v>
      </c>
      <c r="G7" s="1">
        <f>+(Table1[[#This Row],[ECVotes]]/Table1[[#This Row],[ApportionPop]]) * 1000000</f>
        <v>3.6852535500508106</v>
      </c>
      <c r="H7" s="1">
        <f>+Table1[[#This Row],[ECVPM_ApportPop]]-AVERAGE(Table1[ECVPM_ApportPop])</f>
        <v>1.4695877120956924</v>
      </c>
      <c r="I7" s="18">
        <f>+VLOOKUP(Table1[[#This Row],[State]],Table2[],2)</f>
        <v>244786</v>
      </c>
      <c r="J7" s="18">
        <f>+VLOOKUP(Table1[[#This Row],[State]],Table2[], 5)</f>
        <v>343602</v>
      </c>
      <c r="K7" s="18" t="str">
        <f>+IF(Table1[[#This Row],[2020BVotes]]&gt;Table1[[#This Row],[2020TVotes]],"B","T")</f>
        <v>T</v>
      </c>
      <c r="L7" s="20">
        <f>+Table1[[#This Row],[2020TVotes]]+Table1[[#This Row],[2020BVotes]]</f>
        <v>588388</v>
      </c>
      <c r="M7" s="2">
        <f>+VLOOKUP(Table1[[#This Row],[State]],Table2[],8)</f>
        <v>603674</v>
      </c>
      <c r="N7" s="13">
        <f>+(Table1[[#This Row],[ECVotes]]/Table1[[#This Row],[TotalVotes]]) * 1000000</f>
        <v>6.626092891196242</v>
      </c>
      <c r="O7" s="34">
        <f>+Table1[[#This Row],[ECV_perTurnout]]-AVERAGE(Table1[ECV_perTurnout])</f>
        <v>2.04465978891617</v>
      </c>
      <c r="P7" s="51">
        <f>+Table1[[#This Row],[2020BVotes]]/Table1[[#This Row],[TotalVotes]] * 100</f>
        <v>40.549369361609081</v>
      </c>
      <c r="Q7" s="51">
        <f>+(Table1[[#This Row],[2020TVotes]]/Table1[[#This Row],[TotalVotes]]) * 100</f>
        <v>56.918469240020272</v>
      </c>
      <c r="R7" s="54">
        <f>+Table1[[#This Row],[Bpercentage]]-Table1[[#This Row],[Tpercentage]]</f>
        <v>-16.369099878411191</v>
      </c>
    </row>
    <row r="8" spans="1:18" x14ac:dyDescent="0.2">
      <c r="A8" s="1" t="s">
        <v>38</v>
      </c>
      <c r="B8" s="1" t="str">
        <f>+VLOOKUP(Table1[[#This Row],[State]],StateAbbrrevs!$B$2:$E$52,4)</f>
        <v>RI</v>
      </c>
      <c r="C8" s="2">
        <v>1098163</v>
      </c>
      <c r="D8" s="1">
        <v>2</v>
      </c>
      <c r="E8" s="1">
        <v>0</v>
      </c>
      <c r="F8" s="1">
        <f>+Table1[[#This Row],[Reps]]+2</f>
        <v>4</v>
      </c>
      <c r="G8" s="1">
        <f>+(Table1[[#This Row],[ECVotes]]/Table1[[#This Row],[ApportionPop]]) * 1000000</f>
        <v>3.6424465220554687</v>
      </c>
      <c r="H8" s="1">
        <f>+Table1[[#This Row],[ECVPM_ApportPop]]-AVERAGE(Table1[ECVPM_ApportPop])</f>
        <v>1.4267806841003505</v>
      </c>
      <c r="I8" s="18">
        <f>+VLOOKUP(Table1[[#This Row],[State]],Table2[],2)</f>
        <v>307486</v>
      </c>
      <c r="J8" s="18">
        <f>+VLOOKUP(Table1[[#This Row],[State]],Table2[], 5)</f>
        <v>199922</v>
      </c>
      <c r="K8" s="18" t="str">
        <f>+IF(Table1[[#This Row],[2020BVotes]]&gt;Table1[[#This Row],[2020TVotes]],"B","T")</f>
        <v>B</v>
      </c>
      <c r="L8" s="20">
        <f>+Table1[[#This Row],[2020TVotes]]+Table1[[#This Row],[2020BVotes]]</f>
        <v>507408</v>
      </c>
      <c r="M8" s="2">
        <f>+VLOOKUP(Table1[[#This Row],[State]],Table2[],8)</f>
        <v>517757</v>
      </c>
      <c r="N8" s="13">
        <f>+(Table1[[#This Row],[ECVotes]]/Table1[[#This Row],[TotalVotes]]) * 1000000</f>
        <v>7.7256319084049085</v>
      </c>
      <c r="O8" s="34">
        <f>+Table1[[#This Row],[ECV_perTurnout]]-AVERAGE(Table1[ECV_perTurnout])</f>
        <v>3.1441988061248365</v>
      </c>
      <c r="P8" s="51">
        <f>+Table1[[#This Row],[2020BVotes]]/Table1[[#This Row],[TotalVotes]] * 100</f>
        <v>59.388091324694791</v>
      </c>
      <c r="Q8" s="51">
        <f>+(Table1[[#This Row],[2020TVotes]]/Table1[[#This Row],[TotalVotes]]) * 100</f>
        <v>38.613094559803152</v>
      </c>
      <c r="R8" s="54">
        <f>+Table1[[#This Row],[Bpercentage]]-Table1[[#This Row],[Tpercentage]]</f>
        <v>20.77499676489164</v>
      </c>
    </row>
    <row r="9" spans="1:18" x14ac:dyDescent="0.2">
      <c r="A9" s="1" t="s">
        <v>40</v>
      </c>
      <c r="B9" s="1" t="str">
        <f>+VLOOKUP(Table1[[#This Row],[State]],StateAbbrrevs!$B$2:$E$52,4)</f>
        <v>SD</v>
      </c>
      <c r="C9" s="2">
        <v>887770</v>
      </c>
      <c r="D9" s="1">
        <v>1</v>
      </c>
      <c r="E9" s="1">
        <v>0</v>
      </c>
      <c r="F9" s="1">
        <f>+Table1[[#This Row],[Reps]]+2</f>
        <v>3</v>
      </c>
      <c r="G9" s="1">
        <f>+(Table1[[#This Row],[ECVotes]]/Table1[[#This Row],[ApportionPop]]) * 1000000</f>
        <v>3.3792536355137033</v>
      </c>
      <c r="H9" s="1">
        <f>+Table1[[#This Row],[ECVPM_ApportPop]]-AVERAGE(Table1[ECVPM_ApportPop])</f>
        <v>1.1635877975585851</v>
      </c>
      <c r="I9" s="18">
        <f>+VLOOKUP(Table1[[#This Row],[State]],Table2[],2)</f>
        <v>150471</v>
      </c>
      <c r="J9" s="18">
        <f>+VLOOKUP(Table1[[#This Row],[State]],Table2[], 5)</f>
        <v>261043</v>
      </c>
      <c r="K9" s="18" t="str">
        <f>+IF(Table1[[#This Row],[2020BVotes]]&gt;Table1[[#This Row],[2020TVotes]],"B","T")</f>
        <v>T</v>
      </c>
      <c r="L9" s="20">
        <f>+Table1[[#This Row],[2020TVotes]]+Table1[[#This Row],[2020BVotes]]</f>
        <v>411514</v>
      </c>
      <c r="M9" s="2">
        <f>+VLOOKUP(Table1[[#This Row],[State]],Table2[],8)</f>
        <v>422609</v>
      </c>
      <c r="N9" s="13">
        <f>+(Table1[[#This Row],[ECVotes]]/Table1[[#This Row],[TotalVotes]]) * 1000000</f>
        <v>7.0987603198228149</v>
      </c>
      <c r="O9" s="34">
        <f>+Table1[[#This Row],[ECV_perTurnout]]-AVERAGE(Table1[ECV_perTurnout])</f>
        <v>2.5173272175427428</v>
      </c>
      <c r="P9" s="51">
        <f>+Table1[[#This Row],[2020BVotes]]/Table1[[#This Row],[TotalVotes]] * 100</f>
        <v>35.605252136135292</v>
      </c>
      <c r="Q9" s="51">
        <f>+(Table1[[#This Row],[2020TVotes]]/Table1[[#This Row],[TotalVotes]]) * 100</f>
        <v>61.769389672250242</v>
      </c>
      <c r="R9" s="54">
        <f>+Table1[[#This Row],[Bpercentage]]-Table1[[#This Row],[Tpercentage]]</f>
        <v>-26.16413753611495</v>
      </c>
    </row>
    <row r="10" spans="1:18" x14ac:dyDescent="0.2">
      <c r="A10" s="1" t="s">
        <v>7</v>
      </c>
      <c r="B10" s="1" t="str">
        <f>+VLOOKUP(Table1[[#This Row],[State]],StateAbbrrevs!$B$2:$E$52,4)</f>
        <v>DE</v>
      </c>
      <c r="C10" s="2">
        <v>990837</v>
      </c>
      <c r="D10" s="1">
        <v>1</v>
      </c>
      <c r="E10" s="1">
        <v>0</v>
      </c>
      <c r="F10" s="1">
        <f>+Table1[[#This Row],[Reps]]+2</f>
        <v>3</v>
      </c>
      <c r="G10" s="1">
        <f>+(Table1[[#This Row],[ECVotes]]/Table1[[#This Row],[ApportionPop]]) * 1000000</f>
        <v>3.0277432110427851</v>
      </c>
      <c r="H10" s="1">
        <f>+Table1[[#This Row],[ECVPM_ApportPop]]-AVERAGE(Table1[ECVPM_ApportPop])</f>
        <v>0.81207737308766692</v>
      </c>
      <c r="I10" s="18">
        <f>+VLOOKUP(Table1[[#This Row],[State]],Table2[],2)</f>
        <v>296268</v>
      </c>
      <c r="J10" s="18">
        <f>+VLOOKUP(Table1[[#This Row],[State]],Table2[], 5)</f>
        <v>200603</v>
      </c>
      <c r="K10" s="18" t="str">
        <f>+IF(Table1[[#This Row],[2020BVotes]]&gt;Table1[[#This Row],[2020TVotes]],"B","T")</f>
        <v>B</v>
      </c>
      <c r="L10" s="20">
        <f>+Table1[[#This Row],[2020TVotes]]+Table1[[#This Row],[2020BVotes]]</f>
        <v>496871</v>
      </c>
      <c r="M10" s="2">
        <f>+VLOOKUP(Table1[[#This Row],[State]],Table2[],8)</f>
        <v>504346</v>
      </c>
      <c r="N10" s="13">
        <f>+(Table1[[#This Row],[ECVotes]]/Table1[[#This Row],[TotalVotes]]) * 1000000</f>
        <v>5.9482973990078243</v>
      </c>
      <c r="O10" s="34">
        <f>+Table1[[#This Row],[ECV_perTurnout]]-AVERAGE(Table1[ECV_perTurnout])</f>
        <v>1.3668642967277522</v>
      </c>
      <c r="P10" s="51">
        <f>+Table1[[#This Row],[2020BVotes]]/Table1[[#This Row],[TotalVotes]] * 100</f>
        <v>58.743005793641665</v>
      </c>
      <c r="Q10" s="51">
        <f>+(Table1[[#This Row],[2020TVotes]]/Table1[[#This Row],[TotalVotes]]) * 100</f>
        <v>39.774876771105546</v>
      </c>
      <c r="R10" s="54">
        <f>+Table1[[#This Row],[Bpercentage]]-Table1[[#This Row],[Tpercentage]]</f>
        <v>18.968129022536118</v>
      </c>
    </row>
    <row r="11" spans="1:18" x14ac:dyDescent="0.2">
      <c r="A11" s="1" t="s">
        <v>18</v>
      </c>
      <c r="B11" s="1" t="str">
        <f>+VLOOKUP(Table1[[#This Row],[State]],StateAbbrrevs!$B$2:$E$52,4)</f>
        <v>ME</v>
      </c>
      <c r="C11" s="2">
        <v>1363582</v>
      </c>
      <c r="D11" s="1">
        <v>2</v>
      </c>
      <c r="E11" s="1">
        <v>0</v>
      </c>
      <c r="F11" s="1">
        <f>+Table1[[#This Row],[Reps]]+2</f>
        <v>4</v>
      </c>
      <c r="G11" s="1">
        <f>+(Table1[[#This Row],[ECVotes]]/Table1[[#This Row],[ApportionPop]]) * 1000000</f>
        <v>2.9334502802178379</v>
      </c>
      <c r="H11" s="1">
        <f>+Table1[[#This Row],[ECVPM_ApportPop]]-AVERAGE(Table1[ECVPM_ApportPop])</f>
        <v>0.71778444226271976</v>
      </c>
      <c r="I11" s="18">
        <f>+VLOOKUP(Table1[[#This Row],[State]],Table2[],2)</f>
        <v>266376</v>
      </c>
      <c r="J11" s="18">
        <f>+VLOOKUP(Table1[[#This Row],[State]],Table2[], 5)</f>
        <v>164045</v>
      </c>
      <c r="K11" s="18" t="str">
        <f>+IF(Table1[[#This Row],[2020BVotes]]&gt;Table1[[#This Row],[2020TVotes]],"B","T")</f>
        <v>B</v>
      </c>
      <c r="L11" s="20">
        <f>+Table1[[#This Row],[2020TVotes]]+Table1[[#This Row],[2020BVotes]]</f>
        <v>430421</v>
      </c>
      <c r="M11" s="2">
        <f>+VLOOKUP(Table1[[#This Row],[State]],Table2[],8)</f>
        <v>443112</v>
      </c>
      <c r="N11" s="13">
        <f>+(Table1[[#This Row],[ECVotes]]/Table1[[#This Row],[TotalVotes]]) * 1000000</f>
        <v>9.0270631352795689</v>
      </c>
      <c r="O11" s="34">
        <f>+Table1[[#This Row],[ECV_perTurnout]]-AVERAGE(Table1[ECV_perTurnout])</f>
        <v>4.4456300329994969</v>
      </c>
      <c r="P11" s="51">
        <f>+Table1[[#This Row],[2020BVotes]]/Table1[[#This Row],[TotalVotes]] * 100</f>
        <v>60.114824243080754</v>
      </c>
      <c r="Q11" s="51">
        <f>+(Table1[[#This Row],[2020TVotes]]/Table1[[#This Row],[TotalVotes]]) * 100</f>
        <v>37.021114300673418</v>
      </c>
      <c r="R11" s="54">
        <f>+Table1[[#This Row],[Bpercentage]]-Table1[[#This Row],[Tpercentage]]</f>
        <v>23.093709942407337</v>
      </c>
    </row>
    <row r="12" spans="1:18" x14ac:dyDescent="0.2">
      <c r="A12" s="1" t="s">
        <v>28</v>
      </c>
      <c r="B12" s="1" t="str">
        <f>+VLOOKUP(Table1[[#This Row],[State]],StateAbbrrevs!$B$2:$E$52,4)</f>
        <v>NH</v>
      </c>
      <c r="C12" s="2">
        <v>1379089</v>
      </c>
      <c r="D12" s="1">
        <v>2</v>
      </c>
      <c r="E12" s="1">
        <v>0</v>
      </c>
      <c r="F12" s="1">
        <f>+Table1[[#This Row],[Reps]]+2</f>
        <v>4</v>
      </c>
      <c r="G12" s="1">
        <f>+(Table1[[#This Row],[ECVotes]]/Table1[[#This Row],[ApportionPop]]) * 1000000</f>
        <v>2.900465452193441</v>
      </c>
      <c r="H12" s="1">
        <f>+Table1[[#This Row],[ECVPM_ApportPop]]-AVERAGE(Table1[ECVPM_ApportPop])</f>
        <v>0.68479961423832281</v>
      </c>
      <c r="I12" s="18">
        <f>+VLOOKUP(Table1[[#This Row],[State]],Table2[],2)</f>
        <v>424937</v>
      </c>
      <c r="J12" s="18">
        <f>+VLOOKUP(Table1[[#This Row],[State]],Table2[], 5)</f>
        <v>365660</v>
      </c>
      <c r="K12" s="18" t="str">
        <f>+IF(Table1[[#This Row],[2020BVotes]]&gt;Table1[[#This Row],[2020TVotes]],"B","T")</f>
        <v>B</v>
      </c>
      <c r="L12" s="20">
        <f>+Table1[[#This Row],[2020TVotes]]+Table1[[#This Row],[2020BVotes]]</f>
        <v>790597</v>
      </c>
      <c r="M12" s="2">
        <f>+VLOOKUP(Table1[[#This Row],[State]],Table2[],8)</f>
        <v>806205</v>
      </c>
      <c r="N12" s="13">
        <f>+(Table1[[#This Row],[ECVotes]]/Table1[[#This Row],[TotalVotes]]) * 1000000</f>
        <v>4.9615172319695358</v>
      </c>
      <c r="O12" s="34">
        <f>+Table1[[#This Row],[ECV_perTurnout]]-AVERAGE(Table1[ECV_perTurnout])</f>
        <v>0.3800841296894637</v>
      </c>
      <c r="P12" s="51">
        <f>+Table1[[#This Row],[2020BVotes]]/Table1[[#This Row],[TotalVotes]] * 100</f>
        <v>52.70830620003597</v>
      </c>
      <c r="Q12" s="51">
        <f>+(Table1[[#This Row],[2020TVotes]]/Table1[[#This Row],[TotalVotes]]) * 100</f>
        <v>45.355709776049515</v>
      </c>
      <c r="R12" s="54">
        <f>+Table1[[#This Row],[Bpercentage]]-Table1[[#This Row],[Tpercentage]]</f>
        <v>7.352596423986455</v>
      </c>
    </row>
    <row r="13" spans="1:18" x14ac:dyDescent="0.2">
      <c r="A13" s="1" t="s">
        <v>10</v>
      </c>
      <c r="B13" s="1" t="str">
        <f>+VLOOKUP(Table1[[#This Row],[State]],StateAbbrrevs!$B$2:$E$52,4)</f>
        <v>HI</v>
      </c>
      <c r="C13" s="2">
        <v>1460137</v>
      </c>
      <c r="D13" s="1">
        <v>2</v>
      </c>
      <c r="E13" s="1">
        <v>0</v>
      </c>
      <c r="F13" s="1">
        <f>+Table1[[#This Row],[Reps]]+2</f>
        <v>4</v>
      </c>
      <c r="G13" s="1">
        <f>+(Table1[[#This Row],[ECVotes]]/Table1[[#This Row],[ApportionPop]]) * 1000000</f>
        <v>2.7394689676379684</v>
      </c>
      <c r="H13" s="1">
        <f>+Table1[[#This Row],[ECVPM_ApportPop]]-AVERAGE(Table1[ECVPM_ApportPop])</f>
        <v>0.52380312968285025</v>
      </c>
      <c r="I13" s="18">
        <f>+VLOOKUP(Table1[[#This Row],[State]],Table2[],2)</f>
        <v>366130</v>
      </c>
      <c r="J13" s="18">
        <f>+VLOOKUP(Table1[[#This Row],[State]],Table2[], 5)</f>
        <v>196864</v>
      </c>
      <c r="K13" s="18" t="str">
        <f>+IF(Table1[[#This Row],[2020BVotes]]&gt;Table1[[#This Row],[2020TVotes]],"B","T")</f>
        <v>B</v>
      </c>
      <c r="L13" s="20">
        <f>+Table1[[#This Row],[2020TVotes]]+Table1[[#This Row],[2020BVotes]]</f>
        <v>562994</v>
      </c>
      <c r="M13" s="2">
        <f>+VLOOKUP(Table1[[#This Row],[State]],Table2[],8)</f>
        <v>574469</v>
      </c>
      <c r="N13" s="13">
        <f>+(Table1[[#This Row],[ECVotes]]/Table1[[#This Row],[TotalVotes]]) * 1000000</f>
        <v>6.9629518738173859</v>
      </c>
      <c r="O13" s="34">
        <f>+Table1[[#This Row],[ECV_perTurnout]]-AVERAGE(Table1[ECV_perTurnout])</f>
        <v>2.3815187715373138</v>
      </c>
      <c r="P13" s="51">
        <f>+Table1[[#This Row],[2020BVotes]]/Table1[[#This Row],[TotalVotes]] * 100</f>
        <v>63.733639239018991</v>
      </c>
      <c r="Q13" s="51">
        <f>+(Table1[[#This Row],[2020TVotes]]/Table1[[#This Row],[TotalVotes]]) * 100</f>
        <v>34.268863942179649</v>
      </c>
      <c r="R13" s="54">
        <f>+Table1[[#This Row],[Bpercentage]]-Table1[[#This Row],[Tpercentage]]</f>
        <v>29.464775296839342</v>
      </c>
    </row>
    <row r="14" spans="1:18" x14ac:dyDescent="0.2">
      <c r="A14" s="1" t="s">
        <v>26</v>
      </c>
      <c r="B14" s="1" t="str">
        <f>+VLOOKUP(Table1[[#This Row],[State]],StateAbbrrevs!$B$2:$E$52,4)</f>
        <v>NE</v>
      </c>
      <c r="C14" s="2">
        <v>1963333</v>
      </c>
      <c r="D14" s="1">
        <v>3</v>
      </c>
      <c r="E14" s="1">
        <v>0</v>
      </c>
      <c r="F14" s="1">
        <f>+Table1[[#This Row],[Reps]]+2</f>
        <v>5</v>
      </c>
      <c r="G14" s="1">
        <f>+(Table1[[#This Row],[ECVotes]]/Table1[[#This Row],[ApportionPop]]) * 1000000</f>
        <v>2.5466897362800909</v>
      </c>
      <c r="H14" s="1">
        <f>+Table1[[#This Row],[ECVPM_ApportPop]]-AVERAGE(Table1[ECVPM_ApportPop])</f>
        <v>0.3310238983249727</v>
      </c>
      <c r="I14" s="18">
        <f>+VLOOKUP(Table1[[#This Row],[State]],Table2[],2)</f>
        <v>374583</v>
      </c>
      <c r="J14" s="18">
        <f>+VLOOKUP(Table1[[#This Row],[State]],Table2[], 5)</f>
        <v>556846</v>
      </c>
      <c r="K14" s="18" t="str">
        <f>+IF(Table1[[#This Row],[2020BVotes]]&gt;Table1[[#This Row],[2020TVotes]],"B","T")</f>
        <v>T</v>
      </c>
      <c r="L14" s="20">
        <f>+Table1[[#This Row],[2020TVotes]]+Table1[[#This Row],[2020BVotes]]</f>
        <v>931429</v>
      </c>
      <c r="M14" s="2">
        <f>+VLOOKUP(Table1[[#This Row],[State]],Table2[],8)</f>
        <v>956383</v>
      </c>
      <c r="N14" s="13">
        <f>+(Table1[[#This Row],[ECVotes]]/Table1[[#This Row],[TotalVotes]]) * 1000000</f>
        <v>5.2280310294097658</v>
      </c>
      <c r="O14" s="34">
        <f>+Table1[[#This Row],[ECV_perTurnout]]-AVERAGE(Table1[ECV_perTurnout])</f>
        <v>0.64659792712969377</v>
      </c>
      <c r="P14" s="51">
        <f>+Table1[[#This Row],[2020BVotes]]/Table1[[#This Row],[TotalVotes]] * 100</f>
        <v>39.166630941787965</v>
      </c>
      <c r="Q14" s="51">
        <f>+(Table1[[#This Row],[2020TVotes]]/Table1[[#This Row],[TotalVotes]]) * 100</f>
        <v>58.224163332054211</v>
      </c>
      <c r="R14" s="54">
        <f>+Table1[[#This Row],[Bpercentage]]-Table1[[#This Row],[Tpercentage]]</f>
        <v>-19.057532390266246</v>
      </c>
    </row>
    <row r="15" spans="1:18" x14ac:dyDescent="0.2">
      <c r="A15" s="1" t="s">
        <v>30</v>
      </c>
      <c r="B15" s="1" t="str">
        <f>+VLOOKUP(Table1[[#This Row],[State]],StateAbbrrevs!$B$2:$E$52,4)</f>
        <v>NM</v>
      </c>
      <c r="C15" s="2">
        <v>2120220</v>
      </c>
      <c r="D15" s="1">
        <v>3</v>
      </c>
      <c r="E15" s="1">
        <v>0</v>
      </c>
      <c r="F15" s="1">
        <f>+Table1[[#This Row],[Reps]]+2</f>
        <v>5</v>
      </c>
      <c r="G15" s="1">
        <f>+(Table1[[#This Row],[ECVotes]]/Table1[[#This Row],[ApportionPop]]) * 1000000</f>
        <v>2.3582458424125798</v>
      </c>
      <c r="H15" s="1">
        <f>+Table1[[#This Row],[ECVPM_ApportPop]]-AVERAGE(Table1[ECVPM_ApportPop])</f>
        <v>0.14258000445746166</v>
      </c>
      <c r="I15" s="18">
        <f>+VLOOKUP(Table1[[#This Row],[State]],Table2[],2)</f>
        <v>501614</v>
      </c>
      <c r="J15" s="18">
        <f>+VLOOKUP(Table1[[#This Row],[State]],Table2[], 5)</f>
        <v>401894</v>
      </c>
      <c r="K15" s="18" t="str">
        <f>+IF(Table1[[#This Row],[2020BVotes]]&gt;Table1[[#This Row],[2020TVotes]],"B","T")</f>
        <v>B</v>
      </c>
      <c r="L15" s="20">
        <f>+Table1[[#This Row],[2020TVotes]]+Table1[[#This Row],[2020BVotes]]</f>
        <v>903508</v>
      </c>
      <c r="M15" s="2">
        <f>+VLOOKUP(Table1[[#This Row],[State]],Table2[],8)</f>
        <v>923965</v>
      </c>
      <c r="N15" s="13">
        <f>+(Table1[[#This Row],[ECVotes]]/Table1[[#This Row],[TotalVotes]]) * 1000000</f>
        <v>5.4114603908156695</v>
      </c>
      <c r="O15" s="34">
        <f>+Table1[[#This Row],[ECV_perTurnout]]-AVERAGE(Table1[ECV_perTurnout])</f>
        <v>0.83002728853559749</v>
      </c>
      <c r="P15" s="51">
        <f>+Table1[[#This Row],[2020BVotes]]/Table1[[#This Row],[TotalVotes]] * 100</f>
        <v>54.289285849572224</v>
      </c>
      <c r="Q15" s="51">
        <f>+(Table1[[#This Row],[2020TVotes]]/Table1[[#This Row],[TotalVotes]]) * 100</f>
        <v>43.496669246129457</v>
      </c>
      <c r="R15" s="54">
        <f>+Table1[[#This Row],[Bpercentage]]-Table1[[#This Row],[Tpercentage]]</f>
        <v>10.792616603442767</v>
      </c>
    </row>
    <row r="16" spans="1:18" x14ac:dyDescent="0.2">
      <c r="A16" s="1" t="s">
        <v>47</v>
      </c>
      <c r="B16" s="1" t="str">
        <f>+VLOOKUP(Table1[[#This Row],[State]],StateAbbrrevs!$B$2:$E$52,4)</f>
        <v>WV</v>
      </c>
      <c r="C16" s="2">
        <v>1795045</v>
      </c>
      <c r="D16" s="1">
        <v>2</v>
      </c>
      <c r="E16" s="1">
        <v>-1</v>
      </c>
      <c r="F16" s="1">
        <f>+Table1[[#This Row],[Reps]]+2</f>
        <v>4</v>
      </c>
      <c r="G16" s="1">
        <f>+(Table1[[#This Row],[ECVotes]]/Table1[[#This Row],[ApportionPop]]) * 1000000</f>
        <v>2.2283563921795833</v>
      </c>
      <c r="H16" s="1">
        <f>+Table1[[#This Row],[ECVPM_ApportPop]]-AVERAGE(Table1[ECVPM_ApportPop])</f>
        <v>1.2690554224465078E-2</v>
      </c>
      <c r="I16" s="18">
        <f>+VLOOKUP(Table1[[#This Row],[State]],Table2[],2)</f>
        <v>235984</v>
      </c>
      <c r="J16" s="18">
        <f>+VLOOKUP(Table1[[#This Row],[State]],Table2[], 5)</f>
        <v>545382</v>
      </c>
      <c r="K16" s="18" t="str">
        <f>+IF(Table1[[#This Row],[2020BVotes]]&gt;Table1[[#This Row],[2020TVotes]],"B","T")</f>
        <v>T</v>
      </c>
      <c r="L16" s="20">
        <f>+Table1[[#This Row],[2020TVotes]]+Table1[[#This Row],[2020BVotes]]</f>
        <v>781366</v>
      </c>
      <c r="M16" s="2">
        <f>+VLOOKUP(Table1[[#This Row],[State]],Table2[],8)</f>
        <v>794731</v>
      </c>
      <c r="N16" s="13">
        <f>+(Table1[[#This Row],[ECVotes]]/Table1[[#This Row],[TotalVotes]]) * 1000000</f>
        <v>5.0331495814306981</v>
      </c>
      <c r="O16" s="34">
        <f>+Table1[[#This Row],[ECV_perTurnout]]-AVERAGE(Table1[ECV_perTurnout])</f>
        <v>0.45171647915062607</v>
      </c>
      <c r="P16" s="51">
        <f>+Table1[[#This Row],[2020BVotes]]/Table1[[#This Row],[TotalVotes]] * 100</f>
        <v>29.693569270608545</v>
      </c>
      <c r="Q16" s="51">
        <f>+(Table1[[#This Row],[2020TVotes]]/Table1[[#This Row],[TotalVotes]]) * 100</f>
        <v>68.624729625495917</v>
      </c>
      <c r="R16" s="54">
        <f>+Table1[[#This Row],[Bpercentage]]-Table1[[#This Row],[Tpercentage]]</f>
        <v>-38.931160354887368</v>
      </c>
    </row>
    <row r="17" spans="1:18" x14ac:dyDescent="0.2">
      <c r="A17" s="1" t="s">
        <v>11</v>
      </c>
      <c r="B17" s="1" t="str">
        <f>+VLOOKUP(Table1[[#This Row],[State]],StateAbbrrevs!$B$2:$E$52,4)</f>
        <v>ID</v>
      </c>
      <c r="C17" s="2">
        <v>1841377</v>
      </c>
      <c r="D17" s="1">
        <v>2</v>
      </c>
      <c r="E17" s="1">
        <v>0</v>
      </c>
      <c r="F17" s="1">
        <f>+Table1[[#This Row],[Reps]]+2</f>
        <v>4</v>
      </c>
      <c r="G17" s="1">
        <f>+(Table1[[#This Row],[ECVotes]]/Table1[[#This Row],[ApportionPop]]) * 1000000</f>
        <v>2.1722873697238532</v>
      </c>
      <c r="H17" s="1">
        <f>+Table1[[#This Row],[ECVPM_ApportPop]]-AVERAGE(Table1[ECVPM_ApportPop])</f>
        <v>-4.3378468231265011E-2</v>
      </c>
      <c r="I17" s="18">
        <f>+VLOOKUP(Table1[[#This Row],[State]],Table2[],2)</f>
        <v>287021</v>
      </c>
      <c r="J17" s="18">
        <f>+VLOOKUP(Table1[[#This Row],[State]],Table2[], 5)</f>
        <v>554119</v>
      </c>
      <c r="K17" s="18" t="str">
        <f>+IF(Table1[[#This Row],[2020BVotes]]&gt;Table1[[#This Row],[2020TVotes]],"B","T")</f>
        <v>T</v>
      </c>
      <c r="L17" s="20">
        <f>+Table1[[#This Row],[2020TVotes]]+Table1[[#This Row],[2020BVotes]]</f>
        <v>841140</v>
      </c>
      <c r="M17" s="2">
        <f>+VLOOKUP(Table1[[#This Row],[State]],Table2[],8)</f>
        <v>868014</v>
      </c>
      <c r="N17" s="13">
        <f>+(Table1[[#This Row],[ECVotes]]/Table1[[#This Row],[TotalVotes]]) * 1000000</f>
        <v>4.6082206047367897</v>
      </c>
      <c r="O17" s="34">
        <f>+Table1[[#This Row],[ECV_perTurnout]]-AVERAGE(Table1[ECV_perTurnout])</f>
        <v>2.6787502456717682E-2</v>
      </c>
      <c r="P17" s="51">
        <f>+Table1[[#This Row],[2020BVotes]]/Table1[[#This Row],[TotalVotes]] * 100</f>
        <v>33.066402154803953</v>
      </c>
      <c r="Q17" s="51">
        <f>+(Table1[[#This Row],[2020TVotes]]/Table1[[#This Row],[TotalVotes]]) * 100</f>
        <v>63.837564831903634</v>
      </c>
      <c r="R17" s="54">
        <f>+Table1[[#This Row],[Bpercentage]]-Table1[[#This Row],[Tpercentage]]</f>
        <v>-30.771162677099682</v>
      </c>
    </row>
    <row r="18" spans="1:18" x14ac:dyDescent="0.2">
      <c r="A18" s="1" t="s">
        <v>15</v>
      </c>
      <c r="B18" s="1" t="str">
        <f>+VLOOKUP(Table1[[#This Row],[State]],StateAbbrrevs!$B$2:$E$52,4)</f>
        <v>KS</v>
      </c>
      <c r="C18" s="2">
        <v>2940865</v>
      </c>
      <c r="D18" s="1">
        <v>4</v>
      </c>
      <c r="E18" s="1">
        <v>0</v>
      </c>
      <c r="F18" s="1">
        <f>+Table1[[#This Row],[Reps]]+2</f>
        <v>6</v>
      </c>
      <c r="G18" s="1">
        <f>+(Table1[[#This Row],[ECVotes]]/Table1[[#This Row],[ApportionPop]]) * 1000000</f>
        <v>2.0402160588806355</v>
      </c>
      <c r="H18" s="1">
        <f>+Table1[[#This Row],[ECVPM_ApportPop]]-AVERAGE(Table1[ECVPM_ApportPop])</f>
        <v>-0.17544977907448267</v>
      </c>
      <c r="I18" s="18">
        <f>+VLOOKUP(Table1[[#This Row],[State]],Table2[],2)</f>
        <v>570323</v>
      </c>
      <c r="J18" s="18">
        <f>+VLOOKUP(Table1[[#This Row],[State]],Table2[], 5)</f>
        <v>771406</v>
      </c>
      <c r="K18" s="18" t="str">
        <f>+IF(Table1[[#This Row],[2020BVotes]]&gt;Table1[[#This Row],[2020TVotes]],"B","T")</f>
        <v>T</v>
      </c>
      <c r="L18" s="20">
        <f>+Table1[[#This Row],[2020TVotes]]+Table1[[#This Row],[2020BVotes]]</f>
        <v>1341729</v>
      </c>
      <c r="M18" s="2">
        <f>+VLOOKUP(Table1[[#This Row],[State]],Table2[],8)</f>
        <v>1372303</v>
      </c>
      <c r="N18" s="13">
        <f>+(Table1[[#This Row],[ECVotes]]/Table1[[#This Row],[TotalVotes]]) * 1000000</f>
        <v>4.3722122592459538</v>
      </c>
      <c r="O18" s="34">
        <f>+Table1[[#This Row],[ECV_perTurnout]]-AVERAGE(Table1[ECV_perTurnout])</f>
        <v>-0.20922084303411825</v>
      </c>
      <c r="P18" s="51">
        <f>+Table1[[#This Row],[2020BVotes]]/Table1[[#This Row],[TotalVotes]] * 100</f>
        <v>41.559553538832169</v>
      </c>
      <c r="Q18" s="51">
        <f>+(Table1[[#This Row],[2020TVotes]]/Table1[[#This Row],[TotalVotes]]) * 100</f>
        <v>56.212512834264736</v>
      </c>
      <c r="R18" s="54">
        <f>+Table1[[#This Row],[Bpercentage]]-Table1[[#This Row],[Tpercentage]]</f>
        <v>-14.652959295432566</v>
      </c>
    </row>
    <row r="19" spans="1:18" x14ac:dyDescent="0.2">
      <c r="A19" s="1" t="s">
        <v>23</v>
      </c>
      <c r="B19" s="1" t="str">
        <f>+VLOOKUP(Table1[[#This Row],[State]],StateAbbrrevs!$B$2:$E$52,4)</f>
        <v>MS</v>
      </c>
      <c r="C19" s="2">
        <v>2963914</v>
      </c>
      <c r="D19" s="1">
        <v>4</v>
      </c>
      <c r="E19" s="1">
        <v>0</v>
      </c>
      <c r="F19" s="1">
        <f>+Table1[[#This Row],[Reps]]+2</f>
        <v>6</v>
      </c>
      <c r="G19" s="1">
        <f>+(Table1[[#This Row],[ECVotes]]/Table1[[#This Row],[ApportionPop]]) * 1000000</f>
        <v>2.0243502341835833</v>
      </c>
      <c r="H19" s="1">
        <f>+Table1[[#This Row],[ECVPM_ApportPop]]-AVERAGE(Table1[ECVPM_ApportPop])</f>
        <v>-0.19131560377153489</v>
      </c>
      <c r="I19" s="18">
        <f>+VLOOKUP(Table1[[#This Row],[State]],Table2[],2)</f>
        <v>539398</v>
      </c>
      <c r="J19" s="18">
        <f>+VLOOKUP(Table1[[#This Row],[State]],Table2[], 5)</f>
        <v>756764</v>
      </c>
      <c r="K19" s="18" t="str">
        <f>+IF(Table1[[#This Row],[2020BVotes]]&gt;Table1[[#This Row],[2020TVotes]],"B","T")</f>
        <v>T</v>
      </c>
      <c r="L19" s="20">
        <f>+Table1[[#This Row],[2020TVotes]]+Table1[[#This Row],[2020BVotes]]</f>
        <v>1296162</v>
      </c>
      <c r="M19" s="2">
        <f>+VLOOKUP(Table1[[#This Row],[State]],Table2[],8)</f>
        <v>1313759</v>
      </c>
      <c r="N19" s="13">
        <f>+(Table1[[#This Row],[ECVotes]]/Table1[[#This Row],[TotalVotes]]) * 1000000</f>
        <v>4.5670476853060569</v>
      </c>
      <c r="O19" s="34">
        <f>+Table1[[#This Row],[ECV_perTurnout]]-AVERAGE(Table1[ECV_perTurnout])</f>
        <v>-1.4385416974015186E-2</v>
      </c>
      <c r="P19" s="51">
        <f>+Table1[[#This Row],[2020BVotes]]/Table1[[#This Row],[TotalVotes]] * 100</f>
        <v>41.057606455978608</v>
      </c>
      <c r="Q19" s="51">
        <f>+(Table1[[#This Row],[2020TVotes]]/Table1[[#This Row],[TotalVotes]]) * 100</f>
        <v>57.602954575382547</v>
      </c>
      <c r="R19" s="54">
        <f>+Table1[[#This Row],[Bpercentage]]-Table1[[#This Row],[Tpercentage]]</f>
        <v>-16.54534811940394</v>
      </c>
    </row>
    <row r="20" spans="1:18" x14ac:dyDescent="0.2">
      <c r="A20" s="1" t="s">
        <v>3</v>
      </c>
      <c r="B20" s="1" t="str">
        <f>+VLOOKUP(Table1[[#This Row],[State]],StateAbbrrevs!$B$2:$E$52,4)</f>
        <v>AR</v>
      </c>
      <c r="C20" s="2">
        <v>3013756</v>
      </c>
      <c r="D20" s="1">
        <v>4</v>
      </c>
      <c r="E20" s="1">
        <v>0</v>
      </c>
      <c r="F20" s="1">
        <f>+Table1[[#This Row],[Reps]]+2</f>
        <v>6</v>
      </c>
      <c r="G20" s="1">
        <f>+(Table1[[#This Row],[ECVotes]]/Table1[[#This Row],[ApportionPop]]) * 1000000</f>
        <v>1.9908711919611275</v>
      </c>
      <c r="H20" s="1">
        <f>+Table1[[#This Row],[ECVPM_ApportPop]]-AVERAGE(Table1[ECVPM_ApportPop])</f>
        <v>-0.22479464599399068</v>
      </c>
      <c r="I20" s="18">
        <f>+VLOOKUP(Table1[[#This Row],[State]],Table2[],2)</f>
        <v>423932</v>
      </c>
      <c r="J20" s="18">
        <f>+VLOOKUP(Table1[[#This Row],[State]],Table2[], 5)</f>
        <v>760647</v>
      </c>
      <c r="K20" s="18" t="str">
        <f>+IF(Table1[[#This Row],[2020BVotes]]&gt;Table1[[#This Row],[2020TVotes]],"B","T")</f>
        <v>T</v>
      </c>
      <c r="L20" s="20">
        <f>+Table1[[#This Row],[2020TVotes]]+Table1[[#This Row],[2020BVotes]]</f>
        <v>1184579</v>
      </c>
      <c r="M20" s="2">
        <f>+VLOOKUP(Table1[[#This Row],[State]],Table2[],8)</f>
        <v>1219069</v>
      </c>
      <c r="N20" s="13">
        <f>+(Table1[[#This Row],[ECVotes]]/Table1[[#This Row],[TotalVotes]]) * 1000000</f>
        <v>4.9217886764407917</v>
      </c>
      <c r="O20" s="34">
        <f>+Table1[[#This Row],[ECV_perTurnout]]-AVERAGE(Table1[ECV_perTurnout])</f>
        <v>0.3403555741607196</v>
      </c>
      <c r="P20" s="51">
        <f>+Table1[[#This Row],[2020BVotes]]/Table1[[#This Row],[TotalVotes]] * 100</f>
        <v>34.775061953014962</v>
      </c>
      <c r="Q20" s="51">
        <f>+(Table1[[#This Row],[2020TVotes]]/Table1[[#This Row],[TotalVotes]]) * 100</f>
        <v>62.395729856144321</v>
      </c>
      <c r="R20" s="54">
        <f>+Table1[[#This Row],[Bpercentage]]-Table1[[#This Row],[Tpercentage]]</f>
        <v>-27.620667903129359</v>
      </c>
    </row>
    <row r="21" spans="1:18" x14ac:dyDescent="0.2">
      <c r="A21" s="1" t="s">
        <v>6</v>
      </c>
      <c r="B21" s="1" t="str">
        <f>+VLOOKUP(Table1[[#This Row],[State]],StateAbbrrevs!$B$2:$E$52,4)</f>
        <v>CT</v>
      </c>
      <c r="C21" s="2">
        <v>3608298</v>
      </c>
      <c r="D21" s="1">
        <v>5</v>
      </c>
      <c r="E21" s="1">
        <v>0</v>
      </c>
      <c r="F21" s="1">
        <f>+Table1[[#This Row],[Reps]]+2</f>
        <v>7</v>
      </c>
      <c r="G21" s="1">
        <f>+(Table1[[#This Row],[ECVotes]]/Table1[[#This Row],[ApportionPop]]) * 1000000</f>
        <v>1.9399728071240236</v>
      </c>
      <c r="H21" s="1">
        <f>+Table1[[#This Row],[ECVPM_ApportPop]]-AVERAGE(Table1[ECVPM_ApportPop])</f>
        <v>-0.27569303083109453</v>
      </c>
      <c r="I21" s="18">
        <f>+VLOOKUP(Table1[[#This Row],[State]],Table2[],2)</f>
        <v>1080831</v>
      </c>
      <c r="J21" s="18">
        <f>+VLOOKUP(Table1[[#This Row],[State]],Table2[], 5)</f>
        <v>714717</v>
      </c>
      <c r="K21" s="18" t="str">
        <f>+IF(Table1[[#This Row],[2020BVotes]]&gt;Table1[[#This Row],[2020TVotes]],"B","T")</f>
        <v>B</v>
      </c>
      <c r="L21" s="20">
        <f>+Table1[[#This Row],[2020TVotes]]+Table1[[#This Row],[2020BVotes]]</f>
        <v>1795548</v>
      </c>
      <c r="M21" s="2">
        <f>+VLOOKUP(Table1[[#This Row],[State]],Table2[],8)</f>
        <v>1823857</v>
      </c>
      <c r="N21" s="13">
        <f>+(Table1[[#This Row],[ECVotes]]/Table1[[#This Row],[TotalVotes]]) * 1000000</f>
        <v>3.8380201956622697</v>
      </c>
      <c r="O21" s="34">
        <f>+Table1[[#This Row],[ECV_perTurnout]]-AVERAGE(Table1[ECV_perTurnout])</f>
        <v>-0.74341290661780235</v>
      </c>
      <c r="P21" s="51">
        <f>+Table1[[#This Row],[2020BVotes]]/Table1[[#This Row],[TotalVotes]] * 100</f>
        <v>59.260731515683517</v>
      </c>
      <c r="Q21" s="51">
        <f>+(Table1[[#This Row],[2020TVotes]]/Table1[[#This Row],[TotalVotes]]) * 100</f>
        <v>39.187118288330716</v>
      </c>
      <c r="R21" s="54">
        <f>+Table1[[#This Row],[Bpercentage]]-Table1[[#This Row],[Tpercentage]]</f>
        <v>20.073613227352801</v>
      </c>
    </row>
    <row r="22" spans="1:18" x14ac:dyDescent="0.2">
      <c r="A22" s="1" t="s">
        <v>27</v>
      </c>
      <c r="B22" s="1" t="str">
        <f>+VLOOKUP(Table1[[#This Row],[State]],StateAbbrrevs!$B$2:$E$52,4)</f>
        <v>NV</v>
      </c>
      <c r="C22" s="2">
        <v>3108462</v>
      </c>
      <c r="D22" s="1">
        <v>4</v>
      </c>
      <c r="E22" s="1">
        <v>0</v>
      </c>
      <c r="F22" s="1">
        <f>+Table1[[#This Row],[Reps]]+2</f>
        <v>6</v>
      </c>
      <c r="G22" s="1">
        <f>+(Table1[[#This Row],[ECVotes]]/Table1[[#This Row],[ApportionPop]]) * 1000000</f>
        <v>1.9302150066495907</v>
      </c>
      <c r="H22" s="1">
        <f>+Table1[[#This Row],[ECVPM_ApportPop]]-AVERAGE(Table1[ECVPM_ApportPop])</f>
        <v>-0.28545083130552751</v>
      </c>
      <c r="I22" s="18">
        <f>+VLOOKUP(Table1[[#This Row],[State]],Table2[],2)</f>
        <v>703486</v>
      </c>
      <c r="J22" s="18">
        <f>+VLOOKUP(Table1[[#This Row],[State]],Table2[], 5)</f>
        <v>669890</v>
      </c>
      <c r="K22" s="18" t="str">
        <f>+IF(Table1[[#This Row],[2020BVotes]]&gt;Table1[[#This Row],[2020TVotes]],"B","T")</f>
        <v>B</v>
      </c>
      <c r="L22" s="20">
        <f>+Table1[[#This Row],[2020TVotes]]+Table1[[#This Row],[2020BVotes]]</f>
        <v>1373376</v>
      </c>
      <c r="M22" s="2">
        <f>+VLOOKUP(Table1[[#This Row],[State]],Table2[],8)</f>
        <v>1405376</v>
      </c>
      <c r="N22" s="13">
        <f>+(Table1[[#This Row],[ECVotes]]/Table1[[#This Row],[TotalVotes]]) * 1000000</f>
        <v>4.2693200965435585</v>
      </c>
      <c r="O22" s="34">
        <f>+Table1[[#This Row],[ECV_perTurnout]]-AVERAGE(Table1[ECV_perTurnout])</f>
        <v>-0.31211300573651357</v>
      </c>
      <c r="P22" s="51">
        <f>+Table1[[#This Row],[2020BVotes]]/Table1[[#This Row],[TotalVotes]] * 100</f>
        <v>50.056781957284024</v>
      </c>
      <c r="Q22" s="51">
        <f>+(Table1[[#This Row],[2020TVotes]]/Table1[[#This Row],[TotalVotes]]) * 100</f>
        <v>47.666247324559407</v>
      </c>
      <c r="R22" s="54">
        <f>+Table1[[#This Row],[Bpercentage]]-Table1[[#This Row],[Tpercentage]]</f>
        <v>2.3905346327246164</v>
      </c>
    </row>
    <row r="23" spans="1:18" x14ac:dyDescent="0.2">
      <c r="A23" s="1" t="s">
        <v>36</v>
      </c>
      <c r="B23" s="1" t="str">
        <f>+VLOOKUP(Table1[[#This Row],[State]],StateAbbrrevs!$B$2:$E$52,4)</f>
        <v>OR</v>
      </c>
      <c r="C23" s="2">
        <v>4241500</v>
      </c>
      <c r="D23" s="1">
        <v>6</v>
      </c>
      <c r="E23" s="1">
        <v>1</v>
      </c>
      <c r="F23" s="1">
        <f>+Table1[[#This Row],[Reps]]+2</f>
        <v>8</v>
      </c>
      <c r="G23" s="1">
        <f>+(Table1[[#This Row],[ECVotes]]/Table1[[#This Row],[ApportionPop]]) * 1000000</f>
        <v>1.8861251915595898</v>
      </c>
      <c r="H23" s="1">
        <f>+Table1[[#This Row],[ECVPM_ApportPop]]-AVERAGE(Table1[ECVPM_ApportPop])</f>
        <v>-0.32954064639552838</v>
      </c>
      <c r="I23" s="18">
        <f>+VLOOKUP(Table1[[#This Row],[State]],Table2[],2)</f>
        <v>1340383</v>
      </c>
      <c r="J23" s="18">
        <f>+VLOOKUP(Table1[[#This Row],[State]],Table2[], 5)</f>
        <v>958448</v>
      </c>
      <c r="K23" s="18" t="str">
        <f>+IF(Table1[[#This Row],[2020BVotes]]&gt;Table1[[#This Row],[2020TVotes]],"B","T")</f>
        <v>B</v>
      </c>
      <c r="L23" s="20">
        <f>+Table1[[#This Row],[2020TVotes]]+Table1[[#This Row],[2020BVotes]]</f>
        <v>2298831</v>
      </c>
      <c r="M23" s="2">
        <f>+VLOOKUP(Table1[[#This Row],[State]],Table2[],8)</f>
        <v>2374321</v>
      </c>
      <c r="N23" s="13">
        <f>+(Table1[[#This Row],[ECVotes]]/Table1[[#This Row],[TotalVotes]]) * 1000000</f>
        <v>3.3693843418813212</v>
      </c>
      <c r="O23" s="34">
        <f>+Table1[[#This Row],[ECV_perTurnout]]-AVERAGE(Table1[ECV_perTurnout])</f>
        <v>-1.2120487603987509</v>
      </c>
      <c r="P23" s="51">
        <f>+Table1[[#This Row],[2020BVotes]]/Table1[[#This Row],[TotalVotes]] * 100</f>
        <v>56.453318654048878</v>
      </c>
      <c r="Q23" s="51">
        <f>+(Table1[[#This Row],[2020TVotes]]/Table1[[#This Row],[TotalVotes]]) * 100</f>
        <v>40.367246046343354</v>
      </c>
      <c r="R23" s="54">
        <f>+Table1[[#This Row],[Bpercentage]]-Table1[[#This Row],[Tpercentage]]</f>
        <v>16.086072607705525</v>
      </c>
    </row>
    <row r="24" spans="1:18" x14ac:dyDescent="0.2">
      <c r="A24" s="1" t="s">
        <v>14</v>
      </c>
      <c r="B24" s="1" t="str">
        <f>+VLOOKUP(Table1[[#This Row],[State]],StateAbbrrevs!$B$2:$E$52,4)</f>
        <v>IA</v>
      </c>
      <c r="C24" s="2">
        <v>3192406</v>
      </c>
      <c r="D24" s="1">
        <v>4</v>
      </c>
      <c r="E24" s="1">
        <v>0</v>
      </c>
      <c r="F24" s="1">
        <f>+Table1[[#This Row],[Reps]]+2</f>
        <v>6</v>
      </c>
      <c r="G24" s="1">
        <f>+(Table1[[#This Row],[ECVotes]]/Table1[[#This Row],[ApportionPop]]) * 1000000</f>
        <v>1.8794601939728217</v>
      </c>
      <c r="H24" s="1">
        <f>+Table1[[#This Row],[ECVPM_ApportPop]]-AVERAGE(Table1[ECVPM_ApportPop])</f>
        <v>-0.33620564398229646</v>
      </c>
      <c r="I24" s="18">
        <f>+VLOOKUP(Table1[[#This Row],[State]],Table2[],2)</f>
        <v>759061</v>
      </c>
      <c r="J24" s="18">
        <f>+VLOOKUP(Table1[[#This Row],[State]],Table2[], 5)</f>
        <v>897672</v>
      </c>
      <c r="K24" s="18" t="str">
        <f>+IF(Table1[[#This Row],[2020BVotes]]&gt;Table1[[#This Row],[2020TVotes]],"B","T")</f>
        <v>T</v>
      </c>
      <c r="L24" s="20">
        <f>+Table1[[#This Row],[2020TVotes]]+Table1[[#This Row],[2020BVotes]]</f>
        <v>1656733</v>
      </c>
      <c r="M24" s="2">
        <f>+VLOOKUP(Table1[[#This Row],[State]],Table2[],8)</f>
        <v>1690871</v>
      </c>
      <c r="N24" s="13">
        <f>+(Table1[[#This Row],[ECVotes]]/Table1[[#This Row],[TotalVotes]]) * 1000000</f>
        <v>3.548467032671327</v>
      </c>
      <c r="O24" s="34">
        <f>+Table1[[#This Row],[ECV_perTurnout]]-AVERAGE(Table1[ECV_perTurnout])</f>
        <v>-1.032966069608745</v>
      </c>
      <c r="P24" s="51">
        <f>+Table1[[#This Row],[2020BVotes]]/Table1[[#This Row],[TotalVotes]] * 100</f>
        <v>44.891715571442177</v>
      </c>
      <c r="Q24" s="51">
        <f>+(Table1[[#This Row],[2020TVotes]]/Table1[[#This Row],[TotalVotes]]) * 100</f>
        <v>53.089324969202266</v>
      </c>
      <c r="R24" s="54">
        <f>+Table1[[#This Row],[Bpercentage]]-Table1[[#This Row],[Tpercentage]]</f>
        <v>-8.1976093977600897</v>
      </c>
    </row>
    <row r="25" spans="1:18" x14ac:dyDescent="0.2">
      <c r="A25" s="1" t="s">
        <v>43</v>
      </c>
      <c r="B25" s="1" t="str">
        <f>+VLOOKUP(Table1[[#This Row],[State]],StateAbbrrevs!$B$2:$E$52,4)</f>
        <v>UT</v>
      </c>
      <c r="C25" s="2">
        <v>3275252</v>
      </c>
      <c r="D25" s="1">
        <v>4</v>
      </c>
      <c r="E25" s="1">
        <v>0</v>
      </c>
      <c r="F25" s="1">
        <f>+Table1[[#This Row],[Reps]]+2</f>
        <v>6</v>
      </c>
      <c r="G25" s="1">
        <f>+(Table1[[#This Row],[ECVotes]]/Table1[[#This Row],[ApportionPop]]) * 1000000</f>
        <v>1.8319201087427777</v>
      </c>
      <c r="H25" s="1">
        <f>+Table1[[#This Row],[ECVPM_ApportPop]]-AVERAGE(Table1[ECVPM_ApportPop])</f>
        <v>-0.38374572921234051</v>
      </c>
      <c r="I25" s="18">
        <f>+VLOOKUP(Table1[[#This Row],[State]],Table2[],2)</f>
        <v>560282</v>
      </c>
      <c r="J25" s="18">
        <f>+VLOOKUP(Table1[[#This Row],[State]],Table2[], 5)</f>
        <v>865140</v>
      </c>
      <c r="K25" s="18" t="str">
        <f>+IF(Table1[[#This Row],[2020BVotes]]&gt;Table1[[#This Row],[2020TVotes]],"B","T")</f>
        <v>T</v>
      </c>
      <c r="L25" s="20">
        <f>+Table1[[#This Row],[2020TVotes]]+Table1[[#This Row],[2020BVotes]]</f>
        <v>1425422</v>
      </c>
      <c r="M25" s="2">
        <f>+VLOOKUP(Table1[[#This Row],[State]],Table2[],8)</f>
        <v>1488289</v>
      </c>
      <c r="N25" s="13">
        <f>+(Table1[[#This Row],[ECVotes]]/Table1[[#This Row],[TotalVotes]]) * 1000000</f>
        <v>4.0314750696941255</v>
      </c>
      <c r="O25" s="34">
        <f>+Table1[[#This Row],[ECV_perTurnout]]-AVERAGE(Table1[ECV_perTurnout])</f>
        <v>-0.54995803258594655</v>
      </c>
      <c r="P25" s="51">
        <f>+Table1[[#This Row],[2020BVotes]]/Table1[[#This Row],[TotalVotes]] * 100</f>
        <v>37.646048583306062</v>
      </c>
      <c r="Q25" s="51">
        <f>+(Table1[[#This Row],[2020TVotes]]/Table1[[#This Row],[TotalVotes]]) * 100</f>
        <v>58.129839029919594</v>
      </c>
      <c r="R25" s="54">
        <f>+Table1[[#This Row],[Bpercentage]]-Table1[[#This Row],[Tpercentage]]</f>
        <v>-20.483790446613533</v>
      </c>
    </row>
    <row r="26" spans="1:18" x14ac:dyDescent="0.2">
      <c r="A26" s="1" t="s">
        <v>0</v>
      </c>
      <c r="B26" s="1" t="str">
        <f>+VLOOKUP(Table1[[#This Row],[State]],StateAbbrrevs!$B$2:$E$52,4)</f>
        <v>AL</v>
      </c>
      <c r="C26" s="2">
        <v>5030053</v>
      </c>
      <c r="D26" s="1">
        <v>7</v>
      </c>
      <c r="E26" s="1">
        <v>0</v>
      </c>
      <c r="F26" s="1">
        <f>+Table1[[#This Row],[Reps]]+2</f>
        <v>9</v>
      </c>
      <c r="G26" s="1">
        <f>+(Table1[[#This Row],[ECVotes]]/Table1[[#This Row],[ApportionPop]]) * 1000000</f>
        <v>1.7892455606332578</v>
      </c>
      <c r="H26" s="1">
        <f>+Table1[[#This Row],[ECVPM_ApportPop]]-AVERAGE(Table1[ECVPM_ApportPop])</f>
        <v>-0.42642027732186039</v>
      </c>
      <c r="I26" s="18">
        <f>+VLOOKUP(Table1[[#This Row],[State]],Table2[],2)</f>
        <v>849624</v>
      </c>
      <c r="J26" s="18">
        <f>+VLOOKUP(Table1[[#This Row],[State]],Table2[], 5)</f>
        <v>1441170</v>
      </c>
      <c r="K26" s="18" t="str">
        <f>+IF(Table1[[#This Row],[2020BVotes]]&gt;Table1[[#This Row],[2020TVotes]],"B","T")</f>
        <v>T</v>
      </c>
      <c r="L26" s="20">
        <f>+Table1[[#This Row],[2020TVotes]]+Table1[[#This Row],[2020BVotes]]</f>
        <v>2290794</v>
      </c>
      <c r="M26" s="2">
        <f>+VLOOKUP(Table1[[#This Row],[State]],Table2[],8)</f>
        <v>2323282</v>
      </c>
      <c r="N26" s="13">
        <f>+(Table1[[#This Row],[ECVotes]]/Table1[[#This Row],[TotalVotes]]) * 1000000</f>
        <v>3.8738302108827085</v>
      </c>
      <c r="O26" s="34">
        <f>+Table1[[#This Row],[ECV_perTurnout]]-AVERAGE(Table1[ECV_perTurnout])</f>
        <v>-0.70760289139736354</v>
      </c>
      <c r="P26" s="51">
        <f>+Table1[[#This Row],[2020BVotes]]/Table1[[#This Row],[TotalVotes]] * 100</f>
        <v>36.569990212122335</v>
      </c>
      <c r="Q26" s="51">
        <f>+(Table1[[#This Row],[2020TVotes]]/Table1[[#This Row],[TotalVotes]]) * 100</f>
        <v>62.031643166864804</v>
      </c>
      <c r="R26" s="54">
        <f>+Table1[[#This Row],[Bpercentage]]-Table1[[#This Row],[Tpercentage]]</f>
        <v>-25.461652954742469</v>
      </c>
    </row>
    <row r="27" spans="1:18" x14ac:dyDescent="0.2">
      <c r="A27" s="1" t="s">
        <v>16</v>
      </c>
      <c r="B27" s="1" t="str">
        <f>+VLOOKUP(Table1[[#This Row],[State]],StateAbbrrevs!$B$2:$E$52,4)</f>
        <v>KY</v>
      </c>
      <c r="C27" s="2">
        <v>4509342</v>
      </c>
      <c r="D27" s="1">
        <v>6</v>
      </c>
      <c r="E27" s="1">
        <v>0</v>
      </c>
      <c r="F27" s="1">
        <f>+Table1[[#This Row],[Reps]]+2</f>
        <v>8</v>
      </c>
      <c r="G27" s="1">
        <f>+(Table1[[#This Row],[ECVotes]]/Table1[[#This Row],[ApportionPop]]) * 1000000</f>
        <v>1.7740947570621168</v>
      </c>
      <c r="H27" s="1">
        <f>+Table1[[#This Row],[ECVPM_ApportPop]]-AVERAGE(Table1[ECVPM_ApportPop])</f>
        <v>-0.44157108089300134</v>
      </c>
      <c r="I27" s="18">
        <f>+VLOOKUP(Table1[[#This Row],[State]],Table2[],2)</f>
        <v>772474</v>
      </c>
      <c r="J27" s="18">
        <f>+VLOOKUP(Table1[[#This Row],[State]],Table2[], 5)</f>
        <v>1326646</v>
      </c>
      <c r="K27" s="18" t="str">
        <f>+IF(Table1[[#This Row],[2020BVotes]]&gt;Table1[[#This Row],[2020TVotes]],"B","T")</f>
        <v>T</v>
      </c>
      <c r="L27" s="20">
        <f>+Table1[[#This Row],[2020TVotes]]+Table1[[#This Row],[2020BVotes]]</f>
        <v>2099120</v>
      </c>
      <c r="M27" s="2">
        <f>+VLOOKUP(Table1[[#This Row],[State]],Table2[],8)</f>
        <v>2136768</v>
      </c>
      <c r="N27" s="13">
        <f>+(Table1[[#This Row],[ECVotes]]/Table1[[#This Row],[TotalVotes]]) * 1000000</f>
        <v>3.7439722047503516</v>
      </c>
      <c r="O27" s="34">
        <f>+Table1[[#This Row],[ECV_perTurnout]]-AVERAGE(Table1[ECV_perTurnout])</f>
        <v>-0.83746089752972042</v>
      </c>
      <c r="P27" s="51">
        <f>+Table1[[#This Row],[2020BVotes]]/Table1[[#This Row],[TotalVotes]] * 100</f>
        <v>36.151514811154037</v>
      </c>
      <c r="Q27" s="51">
        <f>+(Table1[[#This Row],[2020TVotes]]/Table1[[#This Row],[TotalVotes]]) * 100</f>
        <v>62.086571869290438</v>
      </c>
      <c r="R27" s="54">
        <f>+Table1[[#This Row],[Bpercentage]]-Table1[[#This Row],[Tpercentage]]</f>
        <v>-25.935057058136401</v>
      </c>
    </row>
    <row r="28" spans="1:18" x14ac:dyDescent="0.2">
      <c r="A28" s="1" t="s">
        <v>35</v>
      </c>
      <c r="B28" s="1" t="str">
        <f>+VLOOKUP(Table1[[#This Row],[State]],StateAbbrrevs!$B$2:$E$52,4)</f>
        <v>OK</v>
      </c>
      <c r="C28" s="2">
        <v>3963516</v>
      </c>
      <c r="D28" s="1">
        <v>5</v>
      </c>
      <c r="E28" s="1">
        <v>0</v>
      </c>
      <c r="F28" s="1">
        <f>+Table1[[#This Row],[Reps]]+2</f>
        <v>7</v>
      </c>
      <c r="G28" s="1">
        <f>+(Table1[[#This Row],[ECVotes]]/Table1[[#This Row],[ApportionPop]]) * 1000000</f>
        <v>1.7661086772451531</v>
      </c>
      <c r="H28" s="1">
        <f>+Table1[[#This Row],[ECVPM_ApportPop]]-AVERAGE(Table1[ECVPM_ApportPop])</f>
        <v>-0.4495571607099651</v>
      </c>
      <c r="I28" s="18">
        <f>+VLOOKUP(Table1[[#This Row],[State]],Table2[],2)</f>
        <v>503890</v>
      </c>
      <c r="J28" s="18">
        <f>+VLOOKUP(Table1[[#This Row],[State]],Table2[], 5)</f>
        <v>1020280</v>
      </c>
      <c r="K28" s="18" t="str">
        <f>+IF(Table1[[#This Row],[2020BVotes]]&gt;Table1[[#This Row],[2020TVotes]],"B","T")</f>
        <v>T</v>
      </c>
      <c r="L28" s="20">
        <f>+Table1[[#This Row],[2020TVotes]]+Table1[[#This Row],[2020BVotes]]</f>
        <v>1524170</v>
      </c>
      <c r="M28" s="2">
        <f>+VLOOKUP(Table1[[#This Row],[State]],Table2[],8)</f>
        <v>1560699</v>
      </c>
      <c r="N28" s="13">
        <f>+(Table1[[#This Row],[ECVotes]]/Table1[[#This Row],[TotalVotes]]) * 1000000</f>
        <v>4.4851697861022535</v>
      </c>
      <c r="O28" s="34">
        <f>+Table1[[#This Row],[ECV_perTurnout]]-AVERAGE(Table1[ECV_perTurnout])</f>
        <v>-9.6263316177818581E-2</v>
      </c>
      <c r="P28" s="51">
        <f>+Table1[[#This Row],[2020BVotes]]/Table1[[#This Row],[TotalVotes]] * 100</f>
        <v>32.286174335986637</v>
      </c>
      <c r="Q28" s="51">
        <f>+(Table1[[#This Row],[2020TVotes]]/Table1[[#This Row],[TotalVotes]]) * 100</f>
        <v>65.373271848062956</v>
      </c>
      <c r="R28" s="54">
        <f>+Table1[[#This Row],[Bpercentage]]-Table1[[#This Row],[Tpercentage]]</f>
        <v>-33.087097512076319</v>
      </c>
    </row>
    <row r="29" spans="1:18" x14ac:dyDescent="0.2">
      <c r="A29" s="1" t="s">
        <v>39</v>
      </c>
      <c r="B29" s="1" t="str">
        <f>+VLOOKUP(Table1[[#This Row],[State]],StateAbbrrevs!$B$2:$E$52,4)</f>
        <v>SC</v>
      </c>
      <c r="C29" s="2">
        <v>5124712</v>
      </c>
      <c r="D29" s="1">
        <v>7</v>
      </c>
      <c r="E29" s="1">
        <v>0</v>
      </c>
      <c r="F29" s="1">
        <f>+Table1[[#This Row],[Reps]]+2</f>
        <v>9</v>
      </c>
      <c r="G29" s="1">
        <f>+(Table1[[#This Row],[ECVotes]]/Table1[[#This Row],[ApportionPop]]) * 1000000</f>
        <v>1.7561962506380846</v>
      </c>
      <c r="H29" s="1">
        <f>+Table1[[#This Row],[ECVPM_ApportPop]]-AVERAGE(Table1[ECVPM_ApportPop])</f>
        <v>-0.45946958731703358</v>
      </c>
      <c r="I29" s="18">
        <f>+VLOOKUP(Table1[[#This Row],[State]],Table2[],2)</f>
        <v>1091541</v>
      </c>
      <c r="J29" s="18">
        <f>+VLOOKUP(Table1[[#This Row],[State]],Table2[], 5)</f>
        <v>1385103</v>
      </c>
      <c r="K29" s="18" t="str">
        <f>+IF(Table1[[#This Row],[2020BVotes]]&gt;Table1[[#This Row],[2020TVotes]],"B","T")</f>
        <v>T</v>
      </c>
      <c r="L29" s="20">
        <f>+Table1[[#This Row],[2020TVotes]]+Table1[[#This Row],[2020BVotes]]</f>
        <v>2476644</v>
      </c>
      <c r="M29" s="2">
        <f>+VLOOKUP(Table1[[#This Row],[State]],Table2[],8)</f>
        <v>2513329</v>
      </c>
      <c r="N29" s="13">
        <f>+(Table1[[#This Row],[ECVotes]]/Table1[[#This Row],[TotalVotes]]) * 1000000</f>
        <v>3.5809080307432892</v>
      </c>
      <c r="O29" s="34">
        <f>+Table1[[#This Row],[ECV_perTurnout]]-AVERAGE(Table1[ECV_perTurnout])</f>
        <v>-1.0005250715367828</v>
      </c>
      <c r="P29" s="51">
        <f>+Table1[[#This Row],[2020BVotes]]/Table1[[#This Row],[TotalVotes]] * 100</f>
        <v>43.430088142061784</v>
      </c>
      <c r="Q29" s="51">
        <f>+(Table1[[#This Row],[2020TVotes]]/Table1[[#This Row],[TotalVotes]]) * 100</f>
        <v>55.110293956740243</v>
      </c>
      <c r="R29" s="54">
        <f>+Table1[[#This Row],[Bpercentage]]-Table1[[#This Row],[Tpercentage]]</f>
        <v>-11.680205814678459</v>
      </c>
    </row>
    <row r="30" spans="1:18" x14ac:dyDescent="0.2">
      <c r="A30" s="1" t="s">
        <v>22</v>
      </c>
      <c r="B30" s="1" t="str">
        <f>+VLOOKUP(Table1[[#This Row],[State]],StateAbbrrevs!$B$2:$E$52,4)</f>
        <v>MN</v>
      </c>
      <c r="C30" s="2">
        <v>5709752</v>
      </c>
      <c r="D30" s="1">
        <v>8</v>
      </c>
      <c r="E30" s="1">
        <v>0</v>
      </c>
      <c r="F30" s="1">
        <f>+Table1[[#This Row],[Reps]]+2</f>
        <v>10</v>
      </c>
      <c r="G30" s="1">
        <f>+(Table1[[#This Row],[ECVotes]]/Table1[[#This Row],[ApportionPop]]) * 1000000</f>
        <v>1.7513895524709304</v>
      </c>
      <c r="H30" s="1">
        <f>+Table1[[#This Row],[ECVPM_ApportPop]]-AVERAGE(Table1[ECVPM_ApportPop])</f>
        <v>-0.46427628548418776</v>
      </c>
      <c r="I30" s="18">
        <f>+VLOOKUP(Table1[[#This Row],[State]],Table2[],2)</f>
        <v>1717077</v>
      </c>
      <c r="J30" s="18">
        <f>+VLOOKUP(Table1[[#This Row],[State]],Table2[], 5)</f>
        <v>1484065</v>
      </c>
      <c r="K30" s="18" t="str">
        <f>+IF(Table1[[#This Row],[2020BVotes]]&gt;Table1[[#This Row],[2020TVotes]],"B","T")</f>
        <v>B</v>
      </c>
      <c r="L30" s="20">
        <f>+Table1[[#This Row],[2020TVotes]]+Table1[[#This Row],[2020BVotes]]</f>
        <v>3201142</v>
      </c>
      <c r="M30" s="2">
        <f>+VLOOKUP(Table1[[#This Row],[State]],Table2[],8)</f>
        <v>3277171</v>
      </c>
      <c r="N30" s="13">
        <f>+(Table1[[#This Row],[ECVotes]]/Table1[[#This Row],[TotalVotes]]) * 1000000</f>
        <v>3.0514123309403138</v>
      </c>
      <c r="O30" s="34">
        <f>+Table1[[#This Row],[ECV_perTurnout]]-AVERAGE(Table1[ECV_perTurnout])</f>
        <v>-1.5300207713397582</v>
      </c>
      <c r="P30" s="51">
        <f>+Table1[[#This Row],[2020BVotes]]/Table1[[#This Row],[TotalVotes]] * 100</f>
        <v>52.395099309740012</v>
      </c>
      <c r="Q30" s="51">
        <f>+(Table1[[#This Row],[2020TVotes]]/Table1[[#This Row],[TotalVotes]]) * 100</f>
        <v>45.284942409169368</v>
      </c>
      <c r="R30" s="54">
        <f>+Table1[[#This Row],[Bpercentage]]-Table1[[#This Row],[Tpercentage]]</f>
        <v>7.1101569005706438</v>
      </c>
    </row>
    <row r="31" spans="1:18" x14ac:dyDescent="0.2">
      <c r="A31" s="1" t="s">
        <v>5</v>
      </c>
      <c r="B31" s="1" t="str">
        <f>+VLOOKUP(Table1[[#This Row],[State]],StateAbbrrevs!$B$2:$E$52,4)</f>
        <v>CO</v>
      </c>
      <c r="C31" s="2">
        <v>5782171</v>
      </c>
      <c r="D31" s="1">
        <v>8</v>
      </c>
      <c r="E31" s="1">
        <v>1</v>
      </c>
      <c r="F31" s="1">
        <f>+Table1[[#This Row],[Reps]]+2</f>
        <v>10</v>
      </c>
      <c r="G31" s="1">
        <f>+(Table1[[#This Row],[ECVotes]]/Table1[[#This Row],[ApportionPop]]) * 1000000</f>
        <v>1.7294542136508932</v>
      </c>
      <c r="H31" s="1">
        <f>+Table1[[#This Row],[ECVPM_ApportPop]]-AVERAGE(Table1[ECVPM_ApportPop])</f>
        <v>-0.48621162430422493</v>
      </c>
      <c r="I31" s="18">
        <f>+VLOOKUP(Table1[[#This Row],[State]],Table2[],2)</f>
        <v>1804352</v>
      </c>
      <c r="J31" s="18">
        <f>+VLOOKUP(Table1[[#This Row],[State]],Table2[], 5)</f>
        <v>1364607</v>
      </c>
      <c r="K31" s="18" t="str">
        <f>+IF(Table1[[#This Row],[2020BVotes]]&gt;Table1[[#This Row],[2020TVotes]],"B","T")</f>
        <v>B</v>
      </c>
      <c r="L31" s="20">
        <f>+Table1[[#This Row],[2020TVotes]]+Table1[[#This Row],[2020BVotes]]</f>
        <v>3168959</v>
      </c>
      <c r="M31" s="2">
        <f>+VLOOKUP(Table1[[#This Row],[State]],Table2[],8)</f>
        <v>3256980</v>
      </c>
      <c r="N31" s="13">
        <f>+(Table1[[#This Row],[ECVotes]]/Table1[[#This Row],[TotalVotes]]) * 1000000</f>
        <v>3.0703289550442432</v>
      </c>
      <c r="O31" s="34">
        <f>+Table1[[#This Row],[ECV_perTurnout]]-AVERAGE(Table1[ECV_perTurnout])</f>
        <v>-1.5111041472358289</v>
      </c>
      <c r="P31" s="51">
        <f>+Table1[[#This Row],[2020BVotes]]/Table1[[#This Row],[TotalVotes]] * 100</f>
        <v>55.3995419069199</v>
      </c>
      <c r="Q31" s="51">
        <f>+(Table1[[#This Row],[2020TVotes]]/Table1[[#This Row],[TotalVotes]]) * 100</f>
        <v>41.897923843560598</v>
      </c>
      <c r="R31" s="54">
        <f>+Table1[[#This Row],[Bpercentage]]-Table1[[#This Row],[Tpercentage]]</f>
        <v>13.501618063359302</v>
      </c>
    </row>
    <row r="32" spans="1:18" x14ac:dyDescent="0.2">
      <c r="A32" s="1" t="s">
        <v>17</v>
      </c>
      <c r="B32" s="1" t="str">
        <f>+VLOOKUP(Table1[[#This Row],[State]],StateAbbrrevs!$B$2:$E$52,4)</f>
        <v>LA</v>
      </c>
      <c r="C32" s="2">
        <v>4661468</v>
      </c>
      <c r="D32" s="1">
        <v>6</v>
      </c>
      <c r="E32" s="1">
        <v>0</v>
      </c>
      <c r="F32" s="1">
        <f>+Table1[[#This Row],[Reps]]+2</f>
        <v>8</v>
      </c>
      <c r="G32" s="1">
        <f>+(Table1[[#This Row],[ECVotes]]/Table1[[#This Row],[ApportionPop]]) * 1000000</f>
        <v>1.7161975583657338</v>
      </c>
      <c r="H32" s="1">
        <f>+Table1[[#This Row],[ECVPM_ApportPop]]-AVERAGE(Table1[ECVPM_ApportPop])</f>
        <v>-0.49946827958938433</v>
      </c>
      <c r="I32" s="18">
        <f>+VLOOKUP(Table1[[#This Row],[State]],Table2[],2)</f>
        <v>856034</v>
      </c>
      <c r="J32" s="18">
        <f>+VLOOKUP(Table1[[#This Row],[State]],Table2[], 5)</f>
        <v>1255776</v>
      </c>
      <c r="K32" s="18" t="str">
        <f>+IF(Table1[[#This Row],[2020BVotes]]&gt;Table1[[#This Row],[2020TVotes]],"B","T")</f>
        <v>T</v>
      </c>
      <c r="L32" s="20">
        <f>+Table1[[#This Row],[2020TVotes]]+Table1[[#This Row],[2020BVotes]]</f>
        <v>2111810</v>
      </c>
      <c r="M32" s="2">
        <f>+VLOOKUP(Table1[[#This Row],[State]],Table2[],8)</f>
        <v>2148062</v>
      </c>
      <c r="N32" s="13">
        <f>+(Table1[[#This Row],[ECVotes]]/Table1[[#This Row],[TotalVotes]]) * 1000000</f>
        <v>3.7242872877970932</v>
      </c>
      <c r="O32" s="34">
        <f>+Table1[[#This Row],[ECV_perTurnout]]-AVERAGE(Table1[ECV_perTurnout])</f>
        <v>-0.85714581448297888</v>
      </c>
      <c r="P32" s="51">
        <f>+Table1[[#This Row],[2020BVotes]]/Table1[[#This Row],[TotalVotes]] * 100</f>
        <v>39.851456801526211</v>
      </c>
      <c r="Q32" s="51">
        <f>+(Table1[[#This Row],[2020TVotes]]/Table1[[#This Row],[TotalVotes]]) * 100</f>
        <v>58.46088241400853</v>
      </c>
      <c r="R32" s="54">
        <f>+Table1[[#This Row],[Bpercentage]]-Table1[[#This Row],[Tpercentage]]</f>
        <v>-18.609425612482319</v>
      </c>
    </row>
    <row r="33" spans="1:18" x14ac:dyDescent="0.2">
      <c r="A33" s="1" t="s">
        <v>48</v>
      </c>
      <c r="B33" s="1" t="str">
        <f>+VLOOKUP(Table1[[#This Row],[State]],StateAbbrrevs!$B$2:$E$52,4)</f>
        <v>WI</v>
      </c>
      <c r="C33" s="2">
        <v>5897473</v>
      </c>
      <c r="D33" s="1">
        <v>8</v>
      </c>
      <c r="E33" s="1">
        <v>0</v>
      </c>
      <c r="F33" s="1">
        <f>+Table1[[#This Row],[Reps]]+2</f>
        <v>10</v>
      </c>
      <c r="G33" s="1">
        <f>+(Table1[[#This Row],[ECVotes]]/Table1[[#This Row],[ApportionPop]]) * 1000000</f>
        <v>1.6956415061162637</v>
      </c>
      <c r="H33" s="1">
        <f>+Table1[[#This Row],[ECVPM_ApportPop]]-AVERAGE(Table1[ECVPM_ApportPop])</f>
        <v>-0.52002433183885444</v>
      </c>
      <c r="I33" s="18">
        <f>+VLOOKUP(Table1[[#This Row],[State]],Table2[],2)</f>
        <v>1630866</v>
      </c>
      <c r="J33" s="18">
        <f>+VLOOKUP(Table1[[#This Row],[State]],Table2[], 5)</f>
        <v>1610184</v>
      </c>
      <c r="K33" s="18" t="str">
        <f>+IF(Table1[[#This Row],[2020BVotes]]&gt;Table1[[#This Row],[2020TVotes]],"B","T")</f>
        <v>B</v>
      </c>
      <c r="L33" s="20">
        <f>+Table1[[#This Row],[2020TVotes]]+Table1[[#This Row],[2020BVotes]]</f>
        <v>3241050</v>
      </c>
      <c r="M33" s="2">
        <f>+VLOOKUP(Table1[[#This Row],[State]],Table2[],8)</f>
        <v>3298041</v>
      </c>
      <c r="N33" s="13">
        <f>+(Table1[[#This Row],[ECVotes]]/Table1[[#This Row],[TotalVotes]]) * 1000000</f>
        <v>3.0321029969002811</v>
      </c>
      <c r="O33" s="34">
        <f>+Table1[[#This Row],[ECV_perTurnout]]-AVERAGE(Table1[ECV_perTurnout])</f>
        <v>-1.549330105379791</v>
      </c>
      <c r="P33" s="51">
        <f>+Table1[[#This Row],[2020BVotes]]/Table1[[#This Row],[TotalVotes]] * 100</f>
        <v>49.449536861427738</v>
      </c>
      <c r="Q33" s="51">
        <f>+(Table1[[#This Row],[2020TVotes]]/Table1[[#This Row],[TotalVotes]]) * 100</f>
        <v>48.822437319608824</v>
      </c>
      <c r="R33" s="54">
        <f>+Table1[[#This Row],[Bpercentage]]-Table1[[#This Row],[Tpercentage]]</f>
        <v>0.62709954181891447</v>
      </c>
    </row>
    <row r="34" spans="1:18" x14ac:dyDescent="0.2">
      <c r="A34" s="1" t="s">
        <v>24</v>
      </c>
      <c r="B34" s="1" t="str">
        <f>+VLOOKUP(Table1[[#This Row],[State]],StateAbbrrevs!$B$2:$E$52,4)</f>
        <v>MO</v>
      </c>
      <c r="C34" s="2">
        <v>6160281</v>
      </c>
      <c r="D34" s="1">
        <v>8</v>
      </c>
      <c r="E34" s="1">
        <v>0</v>
      </c>
      <c r="F34" s="1">
        <f>+Table1[[#This Row],[Reps]]+2</f>
        <v>10</v>
      </c>
      <c r="G34" s="1">
        <f>+(Table1[[#This Row],[ECVotes]]/Table1[[#This Row],[ApportionPop]]) * 1000000</f>
        <v>1.6233025733728705</v>
      </c>
      <c r="H34" s="1">
        <f>+Table1[[#This Row],[ECVPM_ApportPop]]-AVERAGE(Table1[ECVPM_ApportPop])</f>
        <v>-0.59236326458224764</v>
      </c>
      <c r="I34" s="18">
        <f>+VLOOKUP(Table1[[#This Row],[State]],Table2[],2)</f>
        <v>1253014</v>
      </c>
      <c r="J34" s="18">
        <f>+VLOOKUP(Table1[[#This Row],[State]],Table2[], 5)</f>
        <v>1718736</v>
      </c>
      <c r="K34" s="18" t="str">
        <f>+IF(Table1[[#This Row],[2020BVotes]]&gt;Table1[[#This Row],[2020TVotes]],"B","T")</f>
        <v>T</v>
      </c>
      <c r="L34" s="20">
        <f>+Table1[[#This Row],[2020TVotes]]+Table1[[#This Row],[2020BVotes]]</f>
        <v>2971750</v>
      </c>
      <c r="M34" s="2">
        <f>+VLOOKUP(Table1[[#This Row],[State]],Table2[],8)</f>
        <v>3025962</v>
      </c>
      <c r="N34" s="13">
        <f>+(Table1[[#This Row],[ECVotes]]/Table1[[#This Row],[TotalVotes]]) * 1000000</f>
        <v>3.3047341638791234</v>
      </c>
      <c r="O34" s="34">
        <f>+Table1[[#This Row],[ECV_perTurnout]]-AVERAGE(Table1[ECV_perTurnout])</f>
        <v>-1.2766989384009486</v>
      </c>
      <c r="P34" s="51">
        <f>+Table1[[#This Row],[2020BVotes]]/Table1[[#This Row],[TotalVotes]] * 100</f>
        <v>41.408781736188359</v>
      </c>
      <c r="Q34" s="51">
        <f>+(Table1[[#This Row],[2020TVotes]]/Table1[[#This Row],[TotalVotes]]) * 100</f>
        <v>56.799655778889488</v>
      </c>
      <c r="R34" s="54">
        <f>+Table1[[#This Row],[Bpercentage]]-Table1[[#This Row],[Tpercentage]]</f>
        <v>-15.390874042701128</v>
      </c>
    </row>
    <row r="35" spans="1:18" x14ac:dyDescent="0.2">
      <c r="A35" s="1" t="s">
        <v>13</v>
      </c>
      <c r="B35" s="1" t="str">
        <f>+VLOOKUP(Table1[[#This Row],[State]],StateAbbrrevs!$B$2:$E$52,4)</f>
        <v>IN</v>
      </c>
      <c r="C35" s="2">
        <v>6790280</v>
      </c>
      <c r="D35" s="1">
        <v>9</v>
      </c>
      <c r="E35" s="1">
        <v>0</v>
      </c>
      <c r="F35" s="1">
        <f>+Table1[[#This Row],[Reps]]+2</f>
        <v>11</v>
      </c>
      <c r="G35" s="1">
        <f>+(Table1[[#This Row],[ECVotes]]/Table1[[#This Row],[ApportionPop]]) * 1000000</f>
        <v>1.6199626524973934</v>
      </c>
      <c r="H35" s="1">
        <f>+Table1[[#This Row],[ECVPM_ApportPop]]-AVERAGE(Table1[ECVPM_ApportPop])</f>
        <v>-0.59570318545772483</v>
      </c>
      <c r="I35" s="18">
        <f>+VLOOKUP(Table1[[#This Row],[State]],Table2[],2)</f>
        <v>1242416</v>
      </c>
      <c r="J35" s="18">
        <f>+VLOOKUP(Table1[[#This Row],[State]],Table2[], 5)</f>
        <v>1729519</v>
      </c>
      <c r="K35" s="18" t="str">
        <f>+IF(Table1[[#This Row],[2020BVotes]]&gt;Table1[[#This Row],[2020TVotes]],"B","T")</f>
        <v>T</v>
      </c>
      <c r="L35" s="20">
        <f>+Table1[[#This Row],[2020TVotes]]+Table1[[#This Row],[2020BVotes]]</f>
        <v>2971935</v>
      </c>
      <c r="M35" s="2">
        <f>+VLOOKUP(Table1[[#This Row],[State]],Table2[],8)</f>
        <v>3033121</v>
      </c>
      <c r="N35" s="13">
        <f>+(Table1[[#This Row],[ECVotes]]/Table1[[#This Row],[TotalVotes]]) * 1000000</f>
        <v>3.6266274902979472</v>
      </c>
      <c r="O35" s="34">
        <f>+Table1[[#This Row],[ECV_perTurnout]]-AVERAGE(Table1[ECV_perTurnout])</f>
        <v>-0.95480561198212488</v>
      </c>
      <c r="P35" s="51">
        <f>+Table1[[#This Row],[2020BVotes]]/Table1[[#This Row],[TotalVotes]] * 100</f>
        <v>40.961636545327401</v>
      </c>
      <c r="Q35" s="51">
        <f>+(Table1[[#This Row],[2020TVotes]]/Table1[[#This Row],[TotalVotes]]) * 100</f>
        <v>57.021101367205596</v>
      </c>
      <c r="R35" s="54">
        <f>+Table1[[#This Row],[Bpercentage]]-Table1[[#This Row],[Tpercentage]]</f>
        <v>-16.059464821878194</v>
      </c>
    </row>
    <row r="36" spans="1:18" x14ac:dyDescent="0.2">
      <c r="A36" s="1" t="s">
        <v>19</v>
      </c>
      <c r="B36" s="1" t="str">
        <f>+VLOOKUP(Table1[[#This Row],[State]],StateAbbrrevs!$B$2:$E$52,4)</f>
        <v>MD</v>
      </c>
      <c r="C36" s="2">
        <v>6185278</v>
      </c>
      <c r="D36" s="1">
        <v>8</v>
      </c>
      <c r="E36" s="1">
        <v>0</v>
      </c>
      <c r="F36" s="1">
        <f>+Table1[[#This Row],[Reps]]+2</f>
        <v>10</v>
      </c>
      <c r="G36" s="1">
        <f>+(Table1[[#This Row],[ECVotes]]/Table1[[#This Row],[ApportionPop]]) * 1000000</f>
        <v>1.6167422062516834</v>
      </c>
      <c r="H36" s="1">
        <f>+Table1[[#This Row],[ECVPM_ApportPop]]-AVERAGE(Table1[ECVPM_ApportPop])</f>
        <v>-0.59892363170343477</v>
      </c>
      <c r="I36" s="18">
        <f>+VLOOKUP(Table1[[#This Row],[State]],Table2[],2)</f>
        <v>1985023</v>
      </c>
      <c r="J36" s="18">
        <f>+VLOOKUP(Table1[[#This Row],[State]],Table2[], 5)</f>
        <v>976414</v>
      </c>
      <c r="K36" s="18" t="str">
        <f>+IF(Table1[[#This Row],[2020BVotes]]&gt;Table1[[#This Row],[2020TVotes]],"B","T")</f>
        <v>B</v>
      </c>
      <c r="L36" s="20">
        <f>+Table1[[#This Row],[2020TVotes]]+Table1[[#This Row],[2020BVotes]]</f>
        <v>2961437</v>
      </c>
      <c r="M36" s="2">
        <f>+VLOOKUP(Table1[[#This Row],[State]],Table2[],8)</f>
        <v>3037030</v>
      </c>
      <c r="N36" s="13">
        <f>+(Table1[[#This Row],[ECVotes]]/Table1[[#This Row],[TotalVotes]]) * 1000000</f>
        <v>3.2926905562342155</v>
      </c>
      <c r="O36" s="34">
        <f>+Table1[[#This Row],[ECV_perTurnout]]-AVERAGE(Table1[ECV_perTurnout])</f>
        <v>-1.2887425460458566</v>
      </c>
      <c r="P36" s="51">
        <f>+Table1[[#This Row],[2020BVotes]]/Table1[[#This Row],[TotalVotes]] * 100</f>
        <v>65.360664860077108</v>
      </c>
      <c r="Q36" s="51">
        <f>+(Table1[[#This Row],[2020TVotes]]/Table1[[#This Row],[TotalVotes]]) * 100</f>
        <v>32.150291567748759</v>
      </c>
      <c r="R36" s="54">
        <f>+Table1[[#This Row],[Bpercentage]]-Table1[[#This Row],[Tpercentage]]</f>
        <v>33.210373292328349</v>
      </c>
    </row>
    <row r="37" spans="1:18" x14ac:dyDescent="0.2">
      <c r="A37" s="1" t="s">
        <v>41</v>
      </c>
      <c r="B37" s="1" t="str">
        <f>+VLOOKUP(Table1[[#This Row],[State]],StateAbbrrevs!$B$2:$E$52,4)</f>
        <v>TN</v>
      </c>
      <c r="C37" s="2">
        <v>6916897</v>
      </c>
      <c r="D37" s="1">
        <v>9</v>
      </c>
      <c r="E37" s="1">
        <v>0</v>
      </c>
      <c r="F37" s="1">
        <f>+Table1[[#This Row],[Reps]]+2</f>
        <v>11</v>
      </c>
      <c r="G37" s="1">
        <f>+(Table1[[#This Row],[ECVotes]]/Table1[[#This Row],[ApportionPop]]) * 1000000</f>
        <v>1.5903084865944948</v>
      </c>
      <c r="H37" s="1">
        <f>+Table1[[#This Row],[ECVPM_ApportPop]]-AVERAGE(Table1[ECVPM_ApportPop])</f>
        <v>-0.62535735136062343</v>
      </c>
      <c r="I37" s="18">
        <f>+VLOOKUP(Table1[[#This Row],[State]],Table2[],2)</f>
        <v>1143711</v>
      </c>
      <c r="J37" s="18">
        <f>+VLOOKUP(Table1[[#This Row],[State]],Table2[], 5)</f>
        <v>1852475</v>
      </c>
      <c r="K37" s="18" t="str">
        <f>+IF(Table1[[#This Row],[2020BVotes]]&gt;Table1[[#This Row],[2020TVotes]],"B","T")</f>
        <v>T</v>
      </c>
      <c r="L37" s="20">
        <f>+Table1[[#This Row],[2020TVotes]]+Table1[[#This Row],[2020BVotes]]</f>
        <v>2996186</v>
      </c>
      <c r="M37" s="2">
        <f>+VLOOKUP(Table1[[#This Row],[State]],Table2[],8)</f>
        <v>3053851</v>
      </c>
      <c r="N37" s="13">
        <f>+(Table1[[#This Row],[ECVotes]]/Table1[[#This Row],[TotalVotes]]) * 1000000</f>
        <v>3.602009397315062</v>
      </c>
      <c r="O37" s="34">
        <f>+Table1[[#This Row],[ECV_perTurnout]]-AVERAGE(Table1[ECV_perTurnout])</f>
        <v>-0.97942370496501008</v>
      </c>
      <c r="P37" s="51">
        <f>+Table1[[#This Row],[2020BVotes]]/Table1[[#This Row],[TotalVotes]] * 100</f>
        <v>37.4514342710237</v>
      </c>
      <c r="Q37" s="51">
        <f>+(Table1[[#This Row],[2020TVotes]]/Table1[[#This Row],[TotalVotes]]) * 100</f>
        <v>60.660294166283812</v>
      </c>
      <c r="R37" s="54">
        <f>+Table1[[#This Row],[Bpercentage]]-Table1[[#This Row],[Tpercentage]]</f>
        <v>-23.208859895260112</v>
      </c>
    </row>
    <row r="38" spans="1:18" x14ac:dyDescent="0.2">
      <c r="A38" s="1" t="s">
        <v>20</v>
      </c>
      <c r="B38" s="1" t="str">
        <f>+VLOOKUP(Table1[[#This Row],[State]],StateAbbrrevs!$B$2:$E$52,4)</f>
        <v>MA</v>
      </c>
      <c r="C38" s="2">
        <v>7033469</v>
      </c>
      <c r="D38" s="1">
        <v>9</v>
      </c>
      <c r="E38" s="1">
        <v>0</v>
      </c>
      <c r="F38" s="1">
        <f>+Table1[[#This Row],[Reps]]+2</f>
        <v>11</v>
      </c>
      <c r="G38" s="1">
        <f>+(Table1[[#This Row],[ECVotes]]/Table1[[#This Row],[ApportionPop]]) * 1000000</f>
        <v>1.563950875449938</v>
      </c>
      <c r="H38" s="1">
        <f>+Table1[[#This Row],[ECVPM_ApportPop]]-AVERAGE(Table1[ECVPM_ApportPop])</f>
        <v>-0.65171496250518013</v>
      </c>
      <c r="I38" s="18">
        <f>+VLOOKUP(Table1[[#This Row],[State]],Table2[],2)</f>
        <v>2382202</v>
      </c>
      <c r="J38" s="18">
        <f>+VLOOKUP(Table1[[#This Row],[State]],Table2[], 5)</f>
        <v>1167202</v>
      </c>
      <c r="K38" s="18" t="str">
        <f>+IF(Table1[[#This Row],[2020BVotes]]&gt;Table1[[#This Row],[2020TVotes]],"B","T")</f>
        <v>B</v>
      </c>
      <c r="L38" s="20">
        <f>+Table1[[#This Row],[2020TVotes]]+Table1[[#This Row],[2020BVotes]]</f>
        <v>3549404</v>
      </c>
      <c r="M38" s="2">
        <f>+VLOOKUP(Table1[[#This Row],[State]],Table2[],8)</f>
        <v>3631402</v>
      </c>
      <c r="N38" s="13">
        <f>+(Table1[[#This Row],[ECVotes]]/Table1[[#This Row],[TotalVotes]]) * 1000000</f>
        <v>3.0291331006591946</v>
      </c>
      <c r="O38" s="34">
        <f>+Table1[[#This Row],[ECV_perTurnout]]-AVERAGE(Table1[ECV_perTurnout])</f>
        <v>-1.5523000016208774</v>
      </c>
      <c r="P38" s="51">
        <f>+Table1[[#This Row],[2020BVotes]]/Table1[[#This Row],[TotalVotes]] * 100</f>
        <v>65.600063005968494</v>
      </c>
      <c r="Q38" s="51">
        <f>+(Table1[[#This Row],[2020TVotes]]/Table1[[#This Row],[TotalVotes]]) * 100</f>
        <v>32.141911030505568</v>
      </c>
      <c r="R38" s="54">
        <f>+Table1[[#This Row],[Bpercentage]]-Table1[[#This Row],[Tpercentage]]</f>
        <v>33.458151975462926</v>
      </c>
    </row>
    <row r="39" spans="1:18" x14ac:dyDescent="0.2">
      <c r="A39" s="1" t="s">
        <v>46</v>
      </c>
      <c r="B39" s="1" t="str">
        <f>+VLOOKUP(Table1[[#This Row],[State]],StateAbbrrevs!$B$2:$E$52,4)</f>
        <v>WA</v>
      </c>
      <c r="C39" s="2">
        <v>7715946</v>
      </c>
      <c r="D39" s="1">
        <v>10</v>
      </c>
      <c r="E39" s="1">
        <v>0</v>
      </c>
      <c r="F39" s="1">
        <f>+Table1[[#This Row],[Reps]]+2</f>
        <v>12</v>
      </c>
      <c r="G39" s="1">
        <f>+(Table1[[#This Row],[ECVotes]]/Table1[[#This Row],[ApportionPop]]) * 1000000</f>
        <v>1.5552208374708689</v>
      </c>
      <c r="H39" s="1">
        <f>+Table1[[#This Row],[ECVPM_ApportPop]]-AVERAGE(Table1[ECVPM_ApportPop])</f>
        <v>-0.66044500048424926</v>
      </c>
      <c r="I39" s="18">
        <f>+VLOOKUP(Table1[[#This Row],[State]],Table2[],2)</f>
        <v>2369612</v>
      </c>
      <c r="J39" s="18">
        <f>+VLOOKUP(Table1[[#This Row],[State]],Table2[], 5)</f>
        <v>1584651</v>
      </c>
      <c r="K39" s="18" t="str">
        <f>+IF(Table1[[#This Row],[2020BVotes]]&gt;Table1[[#This Row],[2020TVotes]],"B","T")</f>
        <v>B</v>
      </c>
      <c r="L39" s="20">
        <f>+Table1[[#This Row],[2020TVotes]]+Table1[[#This Row],[2020BVotes]]</f>
        <v>3954263</v>
      </c>
      <c r="M39" s="2">
        <f>+VLOOKUP(Table1[[#This Row],[State]],Table2[],8)</f>
        <v>4087631</v>
      </c>
      <c r="N39" s="13">
        <f>+(Table1[[#This Row],[ECVotes]]/Table1[[#This Row],[TotalVotes]]) * 1000000</f>
        <v>2.9356857309282565</v>
      </c>
      <c r="O39" s="34">
        <f>+Table1[[#This Row],[ECV_perTurnout]]-AVERAGE(Table1[ECV_perTurnout])</f>
        <v>-1.6457473713518156</v>
      </c>
      <c r="P39" s="51">
        <f>+Table1[[#This Row],[2020BVotes]]/Table1[[#This Row],[TotalVotes]] * 100</f>
        <v>57.97030113530306</v>
      </c>
      <c r="Q39" s="51">
        <f>+(Table1[[#This Row],[2020TVotes]]/Table1[[#This Row],[TotalVotes]]) * 100</f>
        <v>38.766977743343276</v>
      </c>
      <c r="R39" s="54">
        <f>+Table1[[#This Row],[Bpercentage]]-Table1[[#This Row],[Tpercentage]]</f>
        <v>19.203323391959785</v>
      </c>
    </row>
    <row r="40" spans="1:18" x14ac:dyDescent="0.2">
      <c r="A40" s="1" t="s">
        <v>2</v>
      </c>
      <c r="B40" s="1" t="str">
        <f>+VLOOKUP(Table1[[#This Row],[State]],StateAbbrrevs!$B$2:$E$52,4)</f>
        <v>AZ</v>
      </c>
      <c r="C40" s="2">
        <v>7158923</v>
      </c>
      <c r="D40" s="1">
        <v>9</v>
      </c>
      <c r="E40" s="1">
        <v>0</v>
      </c>
      <c r="F40" s="1">
        <f>+Table1[[#This Row],[Reps]]+2</f>
        <v>11</v>
      </c>
      <c r="G40" s="1">
        <f>+(Table1[[#This Row],[ECVotes]]/Table1[[#This Row],[ApportionPop]]) * 1000000</f>
        <v>1.5365439745615368</v>
      </c>
      <c r="H40" s="1">
        <f>+Table1[[#This Row],[ECVPM_ApportPop]]-AVERAGE(Table1[ECVPM_ApportPop])</f>
        <v>-0.67912186339358138</v>
      </c>
      <c r="I40" s="18">
        <f>+VLOOKUP(Table1[[#This Row],[State]],Table2[],2)</f>
        <v>1672143</v>
      </c>
      <c r="J40" s="18">
        <f>+VLOOKUP(Table1[[#This Row],[State]],Table2[], 5)</f>
        <v>1661686</v>
      </c>
      <c r="K40" s="18" t="str">
        <f>+IF(Table1[[#This Row],[2020BVotes]]&gt;Table1[[#This Row],[2020TVotes]],"B","T")</f>
        <v>B</v>
      </c>
      <c r="L40" s="20">
        <f>+Table1[[#This Row],[2020TVotes]]+Table1[[#This Row],[2020BVotes]]</f>
        <v>3333829</v>
      </c>
      <c r="M40" s="2">
        <f>+VLOOKUP(Table1[[#This Row],[State]],Table2[],8)</f>
        <v>3387326</v>
      </c>
      <c r="N40" s="13">
        <f>+(Table1[[#This Row],[ECVotes]]/Table1[[#This Row],[TotalVotes]]) * 1000000</f>
        <v>3.247399276007092</v>
      </c>
      <c r="O40" s="34">
        <f>+Table1[[#This Row],[ECV_perTurnout]]-AVERAGE(Table1[ECV_perTurnout])</f>
        <v>-1.3340338262729801</v>
      </c>
      <c r="P40" s="51">
        <f>+Table1[[#This Row],[2020BVotes]]/Table1[[#This Row],[TotalVotes]] * 100</f>
        <v>49.364690614366616</v>
      </c>
      <c r="Q40" s="51">
        <f>+(Table1[[#This Row],[2020TVotes]]/Table1[[#This Row],[TotalVotes]]) * 100</f>
        <v>49.055981030464743</v>
      </c>
      <c r="R40" s="54">
        <f>+Table1[[#This Row],[Bpercentage]]-Table1[[#This Row],[Tpercentage]]</f>
        <v>0.30870958390187297</v>
      </c>
    </row>
    <row r="41" spans="1:18" x14ac:dyDescent="0.2">
      <c r="A41" s="1" t="s">
        <v>32</v>
      </c>
      <c r="B41" s="1" t="str">
        <f>+VLOOKUP(Table1[[#This Row],[State]],StateAbbrrevs!$B$2:$E$52,4)</f>
        <v>NC</v>
      </c>
      <c r="C41" s="2">
        <v>10453948</v>
      </c>
      <c r="D41" s="1">
        <v>14</v>
      </c>
      <c r="E41" s="1">
        <v>1</v>
      </c>
      <c r="F41" s="1">
        <f>+Table1[[#This Row],[Reps]]+2</f>
        <v>16</v>
      </c>
      <c r="G41" s="1">
        <f>+(Table1[[#This Row],[ECVotes]]/Table1[[#This Row],[ApportionPop]]) * 1000000</f>
        <v>1.5305222486279824</v>
      </c>
      <c r="H41" s="1">
        <f>+Table1[[#This Row],[ECVPM_ApportPop]]-AVERAGE(Table1[ECVPM_ApportPop])</f>
        <v>-0.68514358932713582</v>
      </c>
      <c r="I41" s="18">
        <f>+VLOOKUP(Table1[[#This Row],[State]],Table2[],2)</f>
        <v>2684292</v>
      </c>
      <c r="J41" s="18">
        <f>+VLOOKUP(Table1[[#This Row],[State]],Table2[], 5)</f>
        <v>2758775</v>
      </c>
      <c r="K41" s="18" t="str">
        <f>+IF(Table1[[#This Row],[2020BVotes]]&gt;Table1[[#This Row],[2020TVotes]],"B","T")</f>
        <v>T</v>
      </c>
      <c r="L41" s="20">
        <f>+Table1[[#This Row],[2020TVotes]]+Table1[[#This Row],[2020BVotes]]</f>
        <v>5443067</v>
      </c>
      <c r="M41" s="2">
        <f>+VLOOKUP(Table1[[#This Row],[State]],Table2[],8)</f>
        <v>5524804</v>
      </c>
      <c r="N41" s="13">
        <f>+(Table1[[#This Row],[ECVotes]]/Table1[[#This Row],[TotalVotes]]) * 1000000</f>
        <v>2.8960303388138291</v>
      </c>
      <c r="O41" s="34">
        <f>+Table1[[#This Row],[ECV_perTurnout]]-AVERAGE(Table1[ECV_perTurnout])</f>
        <v>-1.685402763466243</v>
      </c>
      <c r="P41" s="51">
        <f>+Table1[[#This Row],[2020BVotes]]/Table1[[#This Row],[TotalVotes]] * 100</f>
        <v>48.586194188970325</v>
      </c>
      <c r="Q41" s="51">
        <f>+(Table1[[#This Row],[2020TVotes]]/Table1[[#This Row],[TotalVotes]]) * 100</f>
        <v>49.934350612257013</v>
      </c>
      <c r="R41" s="54">
        <f>+Table1[[#This Row],[Bpercentage]]-Table1[[#This Row],[Tpercentage]]</f>
        <v>-1.3481564232866887</v>
      </c>
    </row>
    <row r="42" spans="1:18" x14ac:dyDescent="0.2">
      <c r="A42" s="1" t="s">
        <v>29</v>
      </c>
      <c r="B42" s="1" t="str">
        <f>+VLOOKUP(Table1[[#This Row],[State]],StateAbbrrevs!$B$2:$E$52,4)</f>
        <v>NJ</v>
      </c>
      <c r="C42" s="2">
        <v>9294493</v>
      </c>
      <c r="D42" s="1">
        <v>12</v>
      </c>
      <c r="E42" s="1">
        <v>0</v>
      </c>
      <c r="F42" s="1">
        <f>+Table1[[#This Row],[Reps]]+2</f>
        <v>14</v>
      </c>
      <c r="G42" s="1">
        <f>+(Table1[[#This Row],[ECVotes]]/Table1[[#This Row],[ApportionPop]]) * 1000000</f>
        <v>1.5062682816588275</v>
      </c>
      <c r="H42" s="1">
        <f>+Table1[[#This Row],[ECVPM_ApportPop]]-AVERAGE(Table1[ECVPM_ApportPop])</f>
        <v>-0.70939755629629064</v>
      </c>
      <c r="I42" s="18">
        <f>+VLOOKUP(Table1[[#This Row],[State]],Table2[],2)</f>
        <v>2608335</v>
      </c>
      <c r="J42" s="18">
        <f>+VLOOKUP(Table1[[#This Row],[State]],Table2[], 5)</f>
        <v>1883274</v>
      </c>
      <c r="K42" s="18" t="str">
        <f>+IF(Table1[[#This Row],[2020BVotes]]&gt;Table1[[#This Row],[2020TVotes]],"B","T")</f>
        <v>B</v>
      </c>
      <c r="L42" s="20">
        <f>+Table1[[#This Row],[2020TVotes]]+Table1[[#This Row],[2020BVotes]]</f>
        <v>4491609</v>
      </c>
      <c r="M42" s="2">
        <f>+VLOOKUP(Table1[[#This Row],[State]],Table2[],8)</f>
        <v>4549353</v>
      </c>
      <c r="N42" s="13">
        <f>+(Table1[[#This Row],[ECVotes]]/Table1[[#This Row],[TotalVotes]]) * 1000000</f>
        <v>3.0773606708470411</v>
      </c>
      <c r="O42" s="34">
        <f>+Table1[[#This Row],[ECV_perTurnout]]-AVERAGE(Table1[ECV_perTurnout])</f>
        <v>-1.5040724314330309</v>
      </c>
      <c r="P42" s="51">
        <f>+Table1[[#This Row],[2020BVotes]]/Table1[[#This Row],[TotalVotes]] * 100</f>
        <v>57.334196752812986</v>
      </c>
      <c r="Q42" s="51">
        <f>+(Table1[[#This Row],[2020TVotes]]/Table1[[#This Row],[TotalVotes]]) * 100</f>
        <v>41.396523857348505</v>
      </c>
      <c r="R42" s="54">
        <f>+Table1[[#This Row],[Bpercentage]]-Table1[[#This Row],[Tpercentage]]</f>
        <v>15.93767289546448</v>
      </c>
    </row>
    <row r="43" spans="1:18" x14ac:dyDescent="0.2">
      <c r="A43" s="1" t="s">
        <v>45</v>
      </c>
      <c r="B43" s="1" t="str">
        <f>+VLOOKUP(Table1[[#This Row],[State]],StateAbbrrevs!$B$2:$E$52,4)</f>
        <v>VA</v>
      </c>
      <c r="C43" s="2">
        <v>8654542</v>
      </c>
      <c r="D43" s="1">
        <v>11</v>
      </c>
      <c r="E43" s="1">
        <v>0</v>
      </c>
      <c r="F43" s="1">
        <f>+Table1[[#This Row],[Reps]]+2</f>
        <v>13</v>
      </c>
      <c r="G43" s="1">
        <f>+(Table1[[#This Row],[ECVotes]]/Table1[[#This Row],[ApportionPop]]) * 1000000</f>
        <v>1.5021014399144403</v>
      </c>
      <c r="H43" s="1">
        <f>+Table1[[#This Row],[ECVPM_ApportPop]]-AVERAGE(Table1[ECVPM_ApportPop])</f>
        <v>-0.71356439804067784</v>
      </c>
      <c r="I43" s="18">
        <f>+VLOOKUP(Table1[[#This Row],[State]],Table2[],2)</f>
        <v>2413568</v>
      </c>
      <c r="J43" s="18">
        <f>+VLOOKUP(Table1[[#This Row],[State]],Table2[], 5)</f>
        <v>1962430</v>
      </c>
      <c r="K43" s="18" t="str">
        <f>+IF(Table1[[#This Row],[2020BVotes]]&gt;Table1[[#This Row],[2020TVotes]],"B","T")</f>
        <v>B</v>
      </c>
      <c r="L43" s="20">
        <f>+Table1[[#This Row],[2020TVotes]]+Table1[[#This Row],[2020BVotes]]</f>
        <v>4375998</v>
      </c>
      <c r="M43" s="2">
        <f>+VLOOKUP(Table1[[#This Row],[State]],Table2[],8)</f>
        <v>4460524</v>
      </c>
      <c r="N43" s="13">
        <f>+(Table1[[#This Row],[ECVotes]]/Table1[[#This Row],[TotalVotes]]) * 1000000</f>
        <v>2.9144557903959267</v>
      </c>
      <c r="O43" s="34">
        <f>+Table1[[#This Row],[ECV_perTurnout]]-AVERAGE(Table1[ECV_perTurnout])</f>
        <v>-1.6669773118841453</v>
      </c>
      <c r="P43" s="51">
        <f>+Table1[[#This Row],[2020BVotes]]/Table1[[#This Row],[TotalVotes]] * 100</f>
        <v>54.109517177802424</v>
      </c>
      <c r="Q43" s="51">
        <f>+(Table1[[#This Row],[2020TVotes]]/Table1[[#This Row],[TotalVotes]]) * 100</f>
        <v>43.995503667282136</v>
      </c>
      <c r="R43" s="54">
        <f>+Table1[[#This Row],[Bpercentage]]-Table1[[#This Row],[Tpercentage]]</f>
        <v>10.114013510520287</v>
      </c>
    </row>
    <row r="44" spans="1:18" x14ac:dyDescent="0.2">
      <c r="A44" s="1" t="s">
        <v>9</v>
      </c>
      <c r="B44" s="1" t="str">
        <f>+VLOOKUP(Table1[[#This Row],[State]],StateAbbrrevs!$B$2:$E$52,4)</f>
        <v>GA</v>
      </c>
      <c r="C44" s="2">
        <v>10725274</v>
      </c>
      <c r="D44" s="1">
        <v>14</v>
      </c>
      <c r="E44" s="1">
        <v>0</v>
      </c>
      <c r="F44" s="1">
        <f>+Table1[[#This Row],[Reps]]+2</f>
        <v>16</v>
      </c>
      <c r="G44" s="1">
        <f>+(Table1[[#This Row],[ECVotes]]/Table1[[#This Row],[ApportionPop]]) * 1000000</f>
        <v>1.4918033795686712</v>
      </c>
      <c r="H44" s="1">
        <f>+Table1[[#This Row],[ECVPM_ApportPop]]-AVERAGE(Table1[ECVPM_ApportPop])</f>
        <v>-0.72386245838644703</v>
      </c>
      <c r="I44" s="18">
        <f>+VLOOKUP(Table1[[#This Row],[State]],Table2[],2)</f>
        <v>2473633</v>
      </c>
      <c r="J44" s="18">
        <f>+VLOOKUP(Table1[[#This Row],[State]],Table2[], 5)</f>
        <v>2461854</v>
      </c>
      <c r="K44" s="18" t="str">
        <f>+IF(Table1[[#This Row],[2020BVotes]]&gt;Table1[[#This Row],[2020TVotes]],"B","T")</f>
        <v>B</v>
      </c>
      <c r="L44" s="20">
        <f>+Table1[[#This Row],[2020TVotes]]+Table1[[#This Row],[2020BVotes]]</f>
        <v>4935487</v>
      </c>
      <c r="M44" s="2">
        <f>+VLOOKUP(Table1[[#This Row],[State]],Table2[],8)</f>
        <v>4999960</v>
      </c>
      <c r="N44" s="13">
        <f>+(Table1[[#This Row],[ECVotes]]/Table1[[#This Row],[TotalVotes]]) * 1000000</f>
        <v>3.2000256002048015</v>
      </c>
      <c r="O44" s="34">
        <f>+Table1[[#This Row],[ECV_perTurnout]]-AVERAGE(Table1[ECV_perTurnout])</f>
        <v>-1.3814075020752705</v>
      </c>
      <c r="P44" s="51">
        <f>+Table1[[#This Row],[2020BVotes]]/Table1[[#This Row],[TotalVotes]] * 100</f>
        <v>49.473055784446274</v>
      </c>
      <c r="Q44" s="51">
        <f>+(Table1[[#This Row],[2020TVotes]]/Table1[[#This Row],[TotalVotes]]) * 100</f>
        <v>49.237473899791198</v>
      </c>
      <c r="R44" s="54">
        <f>+Table1[[#This Row],[Bpercentage]]-Table1[[#This Row],[Tpercentage]]</f>
        <v>0.23558188465507612</v>
      </c>
    </row>
    <row r="45" spans="1:18" x14ac:dyDescent="0.2">
      <c r="A45" s="1" t="s">
        <v>21</v>
      </c>
      <c r="B45" s="1" t="str">
        <f>+VLOOKUP(Table1[[#This Row],[State]],StateAbbrrevs!$B$2:$E$52,4)</f>
        <v>MI</v>
      </c>
      <c r="C45" s="2">
        <v>10084442</v>
      </c>
      <c r="D45" s="1">
        <v>13</v>
      </c>
      <c r="E45" s="1">
        <v>-1</v>
      </c>
      <c r="F45" s="1">
        <f>+Table1[[#This Row],[Reps]]+2</f>
        <v>15</v>
      </c>
      <c r="G45" s="1">
        <f>+(Table1[[#This Row],[ECVotes]]/Table1[[#This Row],[ApportionPop]]) * 1000000</f>
        <v>1.4874397611687389</v>
      </c>
      <c r="H45" s="1">
        <f>+Table1[[#This Row],[ECVPM_ApportPop]]-AVERAGE(Table1[ECVPM_ApportPop])</f>
        <v>-0.72822607678637929</v>
      </c>
      <c r="I45" s="18">
        <f>+VLOOKUP(Table1[[#This Row],[State]],Table2[],2)</f>
        <v>2804040</v>
      </c>
      <c r="J45" s="18">
        <f>+VLOOKUP(Table1[[#This Row],[State]],Table2[], 5)</f>
        <v>2649852</v>
      </c>
      <c r="K45" s="18" t="str">
        <f>+IF(Table1[[#This Row],[2020BVotes]]&gt;Table1[[#This Row],[2020TVotes]],"B","T")</f>
        <v>B</v>
      </c>
      <c r="L45" s="20">
        <f>+Table1[[#This Row],[2020TVotes]]+Table1[[#This Row],[2020BVotes]]</f>
        <v>5453892</v>
      </c>
      <c r="M45" s="2">
        <f>+VLOOKUP(Table1[[#This Row],[State]],Table2[],8)</f>
        <v>5539302</v>
      </c>
      <c r="N45" s="13">
        <f>+(Table1[[#This Row],[ECVotes]]/Table1[[#This Row],[TotalVotes]]) * 1000000</f>
        <v>2.7079224061082066</v>
      </c>
      <c r="O45" s="34">
        <f>+Table1[[#This Row],[ECV_perTurnout]]-AVERAGE(Table1[ECV_perTurnout])</f>
        <v>-1.8735106961718655</v>
      </c>
      <c r="P45" s="51">
        <f>+Table1[[#This Row],[2020BVotes]]/Table1[[#This Row],[TotalVotes]] * 100</f>
        <v>50.620818290824367</v>
      </c>
      <c r="Q45" s="51">
        <f>+(Table1[[#This Row],[2020TVotes]]/Table1[[#This Row],[TotalVotes]]) * 100</f>
        <v>47.837290691137618</v>
      </c>
      <c r="R45" s="54">
        <f>+Table1[[#This Row],[Bpercentage]]-Table1[[#This Row],[Tpercentage]]</f>
        <v>2.7835275996867495</v>
      </c>
    </row>
    <row r="46" spans="1:18" x14ac:dyDescent="0.2">
      <c r="A46" s="1" t="s">
        <v>12</v>
      </c>
      <c r="B46" s="1" t="str">
        <f>+VLOOKUP(Table1[[#This Row],[State]],StateAbbrrevs!$B$2:$E$52,4)</f>
        <v>IL</v>
      </c>
      <c r="C46" s="2">
        <v>12822739</v>
      </c>
      <c r="D46" s="1">
        <v>17</v>
      </c>
      <c r="E46" s="1">
        <v>-1</v>
      </c>
      <c r="F46" s="1">
        <f>+Table1[[#This Row],[Reps]]+2</f>
        <v>19</v>
      </c>
      <c r="G46" s="1">
        <f>+(Table1[[#This Row],[ECVotes]]/Table1[[#This Row],[ApportionPop]]) * 1000000</f>
        <v>1.4817427072328306</v>
      </c>
      <c r="H46" s="1">
        <f>+Table1[[#This Row],[ECVPM_ApportPop]]-AVERAGE(Table1[ECVPM_ApportPop])</f>
        <v>-0.73392313072228754</v>
      </c>
      <c r="I46" s="18">
        <f>+VLOOKUP(Table1[[#This Row],[State]],Table2[],2)</f>
        <v>3471915</v>
      </c>
      <c r="J46" s="18">
        <f>+VLOOKUP(Table1[[#This Row],[State]],Table2[], 5)</f>
        <v>2446891</v>
      </c>
      <c r="K46" s="18" t="str">
        <f>+IF(Table1[[#This Row],[2020BVotes]]&gt;Table1[[#This Row],[2020TVotes]],"B","T")</f>
        <v>B</v>
      </c>
      <c r="L46" s="20">
        <f>+Table1[[#This Row],[2020TVotes]]+Table1[[#This Row],[2020BVotes]]</f>
        <v>5918806</v>
      </c>
      <c r="M46" s="2">
        <f>+VLOOKUP(Table1[[#This Row],[State]],Table2[],8)</f>
        <v>6033744</v>
      </c>
      <c r="N46" s="13">
        <f>+(Table1[[#This Row],[ECVotes]]/Table1[[#This Row],[TotalVotes]]) * 1000000</f>
        <v>3.1489569328761711</v>
      </c>
      <c r="O46" s="34">
        <f>+Table1[[#This Row],[ECV_perTurnout]]-AVERAGE(Table1[ECV_perTurnout])</f>
        <v>-1.432476169403901</v>
      </c>
      <c r="P46" s="51">
        <f>+Table1[[#This Row],[2020BVotes]]/Table1[[#This Row],[TotalVotes]] * 100</f>
        <v>57.541635840035646</v>
      </c>
      <c r="Q46" s="51">
        <f>+(Table1[[#This Row],[2020TVotes]]/Table1[[#This Row],[TotalVotes]]) * 100</f>
        <v>40.553444097064769</v>
      </c>
      <c r="R46" s="54">
        <f>+Table1[[#This Row],[Bpercentage]]-Table1[[#This Row],[Tpercentage]]</f>
        <v>16.988191742970876</v>
      </c>
    </row>
    <row r="47" spans="1:18" x14ac:dyDescent="0.2">
      <c r="A47" s="1" t="s">
        <v>37</v>
      </c>
      <c r="B47" s="1" t="str">
        <f>+VLOOKUP(Table1[[#This Row],[State]],StateAbbrrevs!$B$2:$E$52,4)</f>
        <v>PA</v>
      </c>
      <c r="C47" s="2">
        <v>13011844</v>
      </c>
      <c r="D47" s="1">
        <v>17</v>
      </c>
      <c r="E47" s="1">
        <v>-1</v>
      </c>
      <c r="F47" s="1">
        <f>+Table1[[#This Row],[Reps]]+2</f>
        <v>19</v>
      </c>
      <c r="G47" s="1">
        <f>+(Table1[[#This Row],[ECVotes]]/Table1[[#This Row],[ApportionPop]]) * 1000000</f>
        <v>1.4602080996359932</v>
      </c>
      <c r="H47" s="1">
        <f>+Table1[[#This Row],[ECVPM_ApportPop]]-AVERAGE(Table1[ECVPM_ApportPop])</f>
        <v>-0.75545773831912499</v>
      </c>
      <c r="I47" s="18">
        <f>+VLOOKUP(Table1[[#This Row],[State]],Table2[],2)</f>
        <v>3458229</v>
      </c>
      <c r="J47" s="18">
        <f>+VLOOKUP(Table1[[#This Row],[State]],Table2[], 5)</f>
        <v>3377674</v>
      </c>
      <c r="K47" s="18" t="str">
        <f>+IF(Table1[[#This Row],[2020BVotes]]&gt;Table1[[#This Row],[2020TVotes]],"B","T")</f>
        <v>B</v>
      </c>
      <c r="L47" s="20">
        <f>+Table1[[#This Row],[2020TVotes]]+Table1[[#This Row],[2020BVotes]]</f>
        <v>6835903</v>
      </c>
      <c r="M47" s="2">
        <f>+VLOOKUP(Table1[[#This Row],[State]],Table2[],8)</f>
        <v>6915283</v>
      </c>
      <c r="N47" s="13">
        <f>+(Table1[[#This Row],[ECVotes]]/Table1[[#This Row],[TotalVotes]]) * 1000000</f>
        <v>2.7475375917370268</v>
      </c>
      <c r="O47" s="34">
        <f>+Table1[[#This Row],[ECV_perTurnout]]-AVERAGE(Table1[ECV_perTurnout])</f>
        <v>-1.8338955105430452</v>
      </c>
      <c r="P47" s="51">
        <f>+Table1[[#This Row],[2020BVotes]]/Table1[[#This Row],[TotalVotes]] * 100</f>
        <v>50.008495675448138</v>
      </c>
      <c r="Q47" s="51">
        <f>+(Table1[[#This Row],[2020TVotes]]/Table1[[#This Row],[TotalVotes]]) * 100</f>
        <v>48.843612040172466</v>
      </c>
      <c r="R47" s="54">
        <f>+Table1[[#This Row],[Bpercentage]]-Table1[[#This Row],[Tpercentage]]</f>
        <v>1.1648836352756717</v>
      </c>
    </row>
    <row r="48" spans="1:18" x14ac:dyDescent="0.2">
      <c r="A48" s="1" t="s">
        <v>34</v>
      </c>
      <c r="B48" s="1" t="str">
        <f>+VLOOKUP(Table1[[#This Row],[State]],StateAbbrrevs!$B$2:$E$52,4)</f>
        <v>OH</v>
      </c>
      <c r="C48" s="2">
        <v>11808848</v>
      </c>
      <c r="D48" s="1">
        <v>15</v>
      </c>
      <c r="E48" s="1">
        <v>-1</v>
      </c>
      <c r="F48" s="1">
        <f>+Table1[[#This Row],[Reps]]+2</f>
        <v>17</v>
      </c>
      <c r="G48" s="1">
        <f>+(Table1[[#This Row],[ECVotes]]/Table1[[#This Row],[ApportionPop]]) * 1000000</f>
        <v>1.439598511218029</v>
      </c>
      <c r="H48" s="1">
        <f>+Table1[[#This Row],[ECVPM_ApportPop]]-AVERAGE(Table1[ECVPM_ApportPop])</f>
        <v>-0.77606732673708922</v>
      </c>
      <c r="I48" s="18">
        <f>+VLOOKUP(Table1[[#This Row],[State]],Table2[],2)</f>
        <v>2679165</v>
      </c>
      <c r="J48" s="18">
        <f>+VLOOKUP(Table1[[#This Row],[State]],Table2[], 5)</f>
        <v>3154834</v>
      </c>
      <c r="K48" s="18" t="str">
        <f>+IF(Table1[[#This Row],[2020BVotes]]&gt;Table1[[#This Row],[2020TVotes]],"B","T")</f>
        <v>T</v>
      </c>
      <c r="L48" s="20">
        <f>+Table1[[#This Row],[2020TVotes]]+Table1[[#This Row],[2020BVotes]]</f>
        <v>5833999</v>
      </c>
      <c r="M48" s="2">
        <f>+VLOOKUP(Table1[[#This Row],[State]],Table2[],8)</f>
        <v>5922202</v>
      </c>
      <c r="N48" s="13">
        <f>+(Table1[[#This Row],[ECVotes]]/Table1[[#This Row],[TotalVotes]]) * 1000000</f>
        <v>2.8705538919476234</v>
      </c>
      <c r="O48" s="34">
        <f>+Table1[[#This Row],[ECV_perTurnout]]-AVERAGE(Table1[ECV_perTurnout])</f>
        <v>-1.7108792103324486</v>
      </c>
      <c r="P48" s="51">
        <f>+Table1[[#This Row],[2020BVotes]]/Table1[[#This Row],[TotalVotes]] * 100</f>
        <v>45.239338340705025</v>
      </c>
      <c r="Q48" s="51">
        <f>+(Table1[[#This Row],[2020TVotes]]/Table1[[#This Row],[TotalVotes]]) * 100</f>
        <v>53.27130010087464</v>
      </c>
      <c r="R48" s="54">
        <f>+Table1[[#This Row],[Bpercentage]]-Table1[[#This Row],[Tpercentage]]</f>
        <v>-8.0319617601696152</v>
      </c>
    </row>
    <row r="49" spans="1:18" x14ac:dyDescent="0.2">
      <c r="A49" s="1" t="s">
        <v>8</v>
      </c>
      <c r="B49" s="1" t="str">
        <f>+VLOOKUP(Table1[[#This Row],[State]],StateAbbrrevs!$B$2:$E$52,4)</f>
        <v>FL</v>
      </c>
      <c r="C49" s="2">
        <v>21570527</v>
      </c>
      <c r="D49" s="1">
        <v>28</v>
      </c>
      <c r="E49" s="1">
        <v>1</v>
      </c>
      <c r="F49" s="1">
        <f>+Table1[[#This Row],[Reps]]+2</f>
        <v>30</v>
      </c>
      <c r="G49" s="1">
        <f>+(Table1[[#This Row],[ECVotes]]/Table1[[#This Row],[ApportionPop]]) * 1000000</f>
        <v>1.3907866043328474</v>
      </c>
      <c r="H49" s="1">
        <f>+Table1[[#This Row],[ECVPM_ApportPop]]-AVERAGE(Table1[ECVPM_ApportPop])</f>
        <v>-0.82487923362227078</v>
      </c>
      <c r="I49" s="18">
        <f>+VLOOKUP(Table1[[#This Row],[State]],Table2[],2)</f>
        <v>5297045</v>
      </c>
      <c r="J49" s="18">
        <f>+VLOOKUP(Table1[[#This Row],[State]],Table2[], 5)</f>
        <v>5668731</v>
      </c>
      <c r="K49" s="18" t="str">
        <f>+IF(Table1[[#This Row],[2020BVotes]]&gt;Table1[[#This Row],[2020TVotes]],"B","T")</f>
        <v>T</v>
      </c>
      <c r="L49" s="20">
        <f>+Table1[[#This Row],[2020TVotes]]+Table1[[#This Row],[2020BVotes]]</f>
        <v>10965776</v>
      </c>
      <c r="M49" s="2">
        <f>+VLOOKUP(Table1[[#This Row],[State]],Table2[],8)</f>
        <v>11067456</v>
      </c>
      <c r="N49" s="13">
        <f>+(Table1[[#This Row],[ECVotes]]/Table1[[#This Row],[TotalVotes]]) * 1000000</f>
        <v>2.7106500355637286</v>
      </c>
      <c r="O49" s="34">
        <f>+Table1[[#This Row],[ECV_perTurnout]]-AVERAGE(Table1[ECV_perTurnout])</f>
        <v>-1.8707830667163434</v>
      </c>
      <c r="P49" s="51">
        <f>+Table1[[#This Row],[2020BVotes]]/Table1[[#This Row],[TotalVotes]] * 100</f>
        <v>47.861450725442232</v>
      </c>
      <c r="Q49" s="51">
        <f>+(Table1[[#This Row],[2020TVotes]]/Table1[[#This Row],[TotalVotes]]) * 100</f>
        <v>51.219819622504033</v>
      </c>
      <c r="R49" s="54">
        <f>+Table1[[#This Row],[Bpercentage]]-Table1[[#This Row],[Tpercentage]]</f>
        <v>-3.3583688970618013</v>
      </c>
    </row>
    <row r="50" spans="1:18" x14ac:dyDescent="0.2">
      <c r="A50" s="1" t="s">
        <v>31</v>
      </c>
      <c r="B50" s="1" t="str">
        <f>+VLOOKUP(Table1[[#This Row],[State]],StateAbbrrevs!$B$2:$E$52,4)</f>
        <v>NY</v>
      </c>
      <c r="C50" s="2">
        <v>20215751</v>
      </c>
      <c r="D50" s="1">
        <v>26</v>
      </c>
      <c r="E50" s="1">
        <v>-1</v>
      </c>
      <c r="F50" s="1">
        <f>+Table1[[#This Row],[Reps]]+2</f>
        <v>28</v>
      </c>
      <c r="G50" s="1">
        <f>+(Table1[[#This Row],[ECVotes]]/Table1[[#This Row],[ApportionPop]]) * 1000000</f>
        <v>1.3850586109811107</v>
      </c>
      <c r="H50" s="1">
        <f>+Table1[[#This Row],[ECVPM_ApportPop]]-AVERAGE(Table1[ECVPM_ApportPop])</f>
        <v>-0.83060722697400746</v>
      </c>
      <c r="I50" s="18">
        <f>+VLOOKUP(Table1[[#This Row],[State]],Table2[],2)</f>
        <v>5230985</v>
      </c>
      <c r="J50" s="18">
        <f>+VLOOKUP(Table1[[#This Row],[State]],Table2[], 5)</f>
        <v>3244798</v>
      </c>
      <c r="K50" s="18" t="str">
        <f>+IF(Table1[[#This Row],[2020BVotes]]&gt;Table1[[#This Row],[2020TVotes]],"B","T")</f>
        <v>B</v>
      </c>
      <c r="L50" s="20">
        <f>+Table1[[#This Row],[2020TVotes]]+Table1[[#This Row],[2020BVotes]]</f>
        <v>8475783</v>
      </c>
      <c r="M50" s="2">
        <f>+VLOOKUP(Table1[[#This Row],[State]],Table2[],8)</f>
        <v>8594826</v>
      </c>
      <c r="N50" s="13">
        <f>+(Table1[[#This Row],[ECVotes]]/Table1[[#This Row],[TotalVotes]]) * 1000000</f>
        <v>3.2577739211939836</v>
      </c>
      <c r="O50" s="34">
        <f>+Table1[[#This Row],[ECV_perTurnout]]-AVERAGE(Table1[ECV_perTurnout])</f>
        <v>-1.3236591810860885</v>
      </c>
      <c r="P50" s="51">
        <f>+Table1[[#This Row],[2020BVotes]]/Table1[[#This Row],[TotalVotes]] * 100</f>
        <v>60.862023268417531</v>
      </c>
      <c r="Q50" s="51">
        <f>+(Table1[[#This Row],[2020TVotes]]/Table1[[#This Row],[TotalVotes]]) * 100</f>
        <v>37.752922514079984</v>
      </c>
      <c r="R50" s="54">
        <f>+Table1[[#This Row],[Bpercentage]]-Table1[[#This Row],[Tpercentage]]</f>
        <v>23.109100754337547</v>
      </c>
    </row>
    <row r="51" spans="1:18" x14ac:dyDescent="0.2">
      <c r="A51" s="1" t="s">
        <v>42</v>
      </c>
      <c r="B51" s="1" t="str">
        <f>+VLOOKUP(Table1[[#This Row],[State]],StateAbbrrevs!$B$2:$E$52,4)</f>
        <v>TX</v>
      </c>
      <c r="C51" s="2">
        <v>29183290</v>
      </c>
      <c r="D51" s="1">
        <v>38</v>
      </c>
      <c r="E51" s="1">
        <v>2</v>
      </c>
      <c r="F51" s="1">
        <f>+Table1[[#This Row],[Reps]]+2</f>
        <v>40</v>
      </c>
      <c r="G51" s="1">
        <f>+(Table1[[#This Row],[ECVotes]]/Table1[[#This Row],[ApportionPop]]) * 1000000</f>
        <v>1.3706473807442545</v>
      </c>
      <c r="H51" s="1">
        <f>+Table1[[#This Row],[ECVPM_ApportPop]]-AVERAGE(Table1[ECVPM_ApportPop])</f>
        <v>-0.84501845721086366</v>
      </c>
      <c r="I51" s="18">
        <f>+VLOOKUP(Table1[[#This Row],[State]],Table2[],2)</f>
        <v>5259126</v>
      </c>
      <c r="J51" s="18">
        <f>+VLOOKUP(Table1[[#This Row],[State]],Table2[], 5)</f>
        <v>5890347</v>
      </c>
      <c r="K51" s="18" t="str">
        <f>+IF(Table1[[#This Row],[2020BVotes]]&gt;Table1[[#This Row],[2020TVotes]],"B","T")</f>
        <v>T</v>
      </c>
      <c r="L51" s="20">
        <f>+Table1[[#This Row],[2020TVotes]]+Table1[[#This Row],[2020BVotes]]</f>
        <v>11149473</v>
      </c>
      <c r="M51" s="2">
        <f>+VLOOKUP(Table1[[#This Row],[State]],Table2[],8)</f>
        <v>11315056</v>
      </c>
      <c r="N51" s="13">
        <f>+(Table1[[#This Row],[ECVotes]]/Table1[[#This Row],[TotalVotes]]) * 1000000</f>
        <v>3.5351128620132326</v>
      </c>
      <c r="O51" s="34">
        <f>+Table1[[#This Row],[ECV_perTurnout]]-AVERAGE(Table1[ECV_perTurnout])</f>
        <v>-1.0463202402668395</v>
      </c>
      <c r="P51" s="51">
        <f>+Table1[[#This Row],[2020BVotes]]/Table1[[#This Row],[TotalVotes]] * 100</f>
        <v>46.479009913870513</v>
      </c>
      <c r="Q51" s="51">
        <f>+(Table1[[#This Row],[2020TVotes]]/Table1[[#This Row],[TotalVotes]]) * 100</f>
        <v>52.05760360355265</v>
      </c>
      <c r="R51" s="54">
        <f>+Table1[[#This Row],[Bpercentage]]-Table1[[#This Row],[Tpercentage]]</f>
        <v>-5.5785936896821369</v>
      </c>
    </row>
    <row r="52" spans="1:18" x14ac:dyDescent="0.2">
      <c r="A52" s="1" t="s">
        <v>4</v>
      </c>
      <c r="B52" s="1" t="str">
        <f>+VLOOKUP(Table1[[#This Row],[State]],StateAbbrrevs!$B$2:$E$52,4)</f>
        <v>CA</v>
      </c>
      <c r="C52" s="2">
        <v>39576757</v>
      </c>
      <c r="D52" s="1">
        <v>52</v>
      </c>
      <c r="E52" s="1">
        <v>-1</v>
      </c>
      <c r="F52" s="1">
        <f>+Table1[[#This Row],[Reps]]+2</f>
        <v>54</v>
      </c>
      <c r="G52" s="1">
        <f>+(Table1[[#This Row],[ECVotes]]/Table1[[#This Row],[ApportionPop]]) * 1000000</f>
        <v>1.3644372124780209</v>
      </c>
      <c r="H52" s="1">
        <f>+Table1[[#This Row],[ECVPM_ApportPop]]-AVERAGE(Table1[ECVPM_ApportPop])</f>
        <v>-0.85122862547709732</v>
      </c>
      <c r="I52" s="18">
        <f>+VLOOKUP(Table1[[#This Row],[State]],Table2[],2)</f>
        <v>11110250</v>
      </c>
      <c r="J52" s="18">
        <f>+VLOOKUP(Table1[[#This Row],[State]],Table2[], 5)</f>
        <v>6006429</v>
      </c>
      <c r="K52" s="18" t="str">
        <f>+IF(Table1[[#This Row],[2020BVotes]]&gt;Table1[[#This Row],[2020TVotes]],"B","T")</f>
        <v>B</v>
      </c>
      <c r="L52" s="20">
        <f>+Table1[[#This Row],[2020TVotes]]+Table1[[#This Row],[2020BVotes]]</f>
        <v>17116679</v>
      </c>
      <c r="M52" s="2">
        <f>+VLOOKUP(Table1[[#This Row],[State]],Table2[],8)</f>
        <v>17500881</v>
      </c>
      <c r="N52" s="13">
        <f>+(Table1[[#This Row],[ECVotes]]/Table1[[#This Row],[TotalVotes]]) * 1000000</f>
        <v>3.0855589498608671</v>
      </c>
      <c r="O52" s="34">
        <f>+Table1[[#This Row],[ECV_perTurnout]]-AVERAGE(Table1[ECV_perTurnout])</f>
        <v>-1.495874152419205</v>
      </c>
      <c r="P52" s="51">
        <f>+Table1[[#This Row],[2020BVotes]]/Table1[[#This Row],[TotalVotes]] * 100</f>
        <v>63.483946893873508</v>
      </c>
      <c r="Q52" s="51">
        <f>+(Table1[[#This Row],[2020TVotes]]/Table1[[#This Row],[TotalVotes]]) * 100</f>
        <v>34.32072362528492</v>
      </c>
      <c r="R52" s="54">
        <f>+Table1[[#This Row],[Bpercentage]]-Table1[[#This Row],[Tpercentage]]</f>
        <v>29.163223268588588</v>
      </c>
    </row>
    <row r="53" spans="1:18" ht="17" x14ac:dyDescent="0.2">
      <c r="M53" s="6"/>
    </row>
    <row r="54" spans="1:18" ht="17" x14ac:dyDescent="0.2">
      <c r="M54" s="6"/>
    </row>
    <row r="55" spans="1:18" ht="17" x14ac:dyDescent="0.2">
      <c r="M55" s="6"/>
    </row>
    <row r="56" spans="1:18" ht="17" x14ac:dyDescent="0.2">
      <c r="M56" s="6"/>
    </row>
    <row r="57" spans="1:18" ht="17" x14ac:dyDescent="0.2">
      <c r="M57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0E97-73B9-F246-B0D1-EFF9C54765A1}">
  <dimension ref="A1:AB54"/>
  <sheetViews>
    <sheetView zoomScale="157"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Z3" sqref="Z3"/>
    </sheetView>
  </sheetViews>
  <sheetFormatPr baseColWidth="10" defaultRowHeight="16" x14ac:dyDescent="0.2"/>
  <cols>
    <col min="1" max="1" width="17.5" bestFit="1" customWidth="1"/>
    <col min="3" max="3" width="14.6640625" style="45" bestFit="1" customWidth="1"/>
    <col min="4" max="4" width="12.33203125" customWidth="1"/>
    <col min="5" max="5" width="27.5" bestFit="1" customWidth="1"/>
    <col min="6" max="6" width="12.33203125" style="40" customWidth="1"/>
    <col min="7" max="7" width="17.5" customWidth="1"/>
    <col min="8" max="8" width="13.6640625" customWidth="1"/>
    <col min="9" max="9" width="15.6640625" style="32" bestFit="1" customWidth="1"/>
    <col min="10" max="10" width="16.83203125" customWidth="1"/>
    <col min="11" max="11" width="13" customWidth="1"/>
    <col min="12" max="12" width="14" customWidth="1"/>
    <col min="13" max="13" width="19" customWidth="1"/>
    <col min="14" max="14" width="15.1640625" customWidth="1"/>
    <col min="15" max="15" width="16.1640625" customWidth="1"/>
    <col min="16" max="16" width="15.33203125" customWidth="1"/>
    <col min="17" max="17" width="11.5" customWidth="1"/>
    <col min="18" max="18" width="12.5" customWidth="1"/>
    <col min="19" max="19" width="19.5" customWidth="1"/>
    <col min="20" max="20" width="15.6640625" customWidth="1"/>
    <col min="21" max="21" width="16.6640625" customWidth="1"/>
    <col min="22" max="22" width="16.83203125" customWidth="1"/>
    <col min="23" max="23" width="13" customWidth="1"/>
    <col min="24" max="24" width="14" customWidth="1"/>
    <col min="25" max="25" width="24.5" style="32" customWidth="1"/>
    <col min="26" max="26" width="20.6640625" style="32" customWidth="1"/>
    <col min="27" max="27" width="15.1640625" style="49" customWidth="1"/>
    <col min="28" max="28" width="14.5" bestFit="1" customWidth="1"/>
  </cols>
  <sheetData>
    <row r="1" spans="1:28" s="37" customFormat="1" ht="17" x14ac:dyDescent="0.2">
      <c r="A1" t="s">
        <v>238</v>
      </c>
      <c r="B1" t="s">
        <v>479</v>
      </c>
      <c r="C1" s="45" t="s">
        <v>402</v>
      </c>
      <c r="D1" s="36" t="s">
        <v>476</v>
      </c>
      <c r="E1" s="36" t="s">
        <v>481</v>
      </c>
      <c r="F1" s="41" t="s">
        <v>478</v>
      </c>
      <c r="G1" s="36" t="s">
        <v>455</v>
      </c>
      <c r="H1" s="36" t="s">
        <v>456</v>
      </c>
      <c r="I1" s="38" t="s">
        <v>457</v>
      </c>
      <c r="J1" s="36" t="s">
        <v>458</v>
      </c>
      <c r="K1" s="36" t="s">
        <v>459</v>
      </c>
      <c r="L1" s="36" t="s">
        <v>460</v>
      </c>
      <c r="M1" s="36" t="s">
        <v>461</v>
      </c>
      <c r="N1" s="36" t="s">
        <v>462</v>
      </c>
      <c r="O1" s="36" t="s">
        <v>463</v>
      </c>
      <c r="P1" s="36" t="s">
        <v>464</v>
      </c>
      <c r="Q1" s="36" t="s">
        <v>465</v>
      </c>
      <c r="R1" s="36" t="s">
        <v>466</v>
      </c>
      <c r="S1" s="36" t="s">
        <v>467</v>
      </c>
      <c r="T1" s="36" t="s">
        <v>468</v>
      </c>
      <c r="U1" s="36" t="s">
        <v>469</v>
      </c>
      <c r="V1" s="36" t="s">
        <v>470</v>
      </c>
      <c r="W1" s="36" t="s">
        <v>471</v>
      </c>
      <c r="X1" s="36" t="s">
        <v>472</v>
      </c>
      <c r="Y1" s="38" t="s">
        <v>474</v>
      </c>
      <c r="Z1" s="38" t="s">
        <v>482</v>
      </c>
      <c r="AA1" s="47" t="s">
        <v>473</v>
      </c>
      <c r="AB1" s="36" t="s">
        <v>477</v>
      </c>
    </row>
    <row r="2" spans="1:28" ht="17" x14ac:dyDescent="0.2">
      <c r="A2" t="s">
        <v>0</v>
      </c>
      <c r="B2" s="1" t="s">
        <v>240</v>
      </c>
      <c r="C2" s="46">
        <v>5030053</v>
      </c>
      <c r="D2">
        <f>+Table4[[#This Row],[Clinton EV]]+Table4[[#This Row],[Trump EV]]</f>
        <v>9</v>
      </c>
      <c r="E2">
        <f>+(Table4[[#This Row],[Total EV]]/Table4[[#This Row],[ApportionPop]]) * 1000000</f>
        <v>1.7892455606332578</v>
      </c>
      <c r="F2" s="40" t="str">
        <f>+IF(Table4[[#This Row],[Clinton Votes]]&gt;Table4[[#This Row],[Trump Votes]],"C","T")</f>
        <v>T</v>
      </c>
      <c r="G2" s="6">
        <v>729547</v>
      </c>
      <c r="H2" s="7">
        <v>0.34360000000000002</v>
      </c>
      <c r="I2" s="39">
        <v>0</v>
      </c>
      <c r="J2" s="6">
        <v>1318255</v>
      </c>
      <c r="K2" s="7">
        <v>0.62080000000000002</v>
      </c>
      <c r="L2" s="8">
        <v>9</v>
      </c>
      <c r="M2" s="6">
        <v>44467</v>
      </c>
      <c r="N2" s="7">
        <v>2.0899999999999998E-2</v>
      </c>
      <c r="O2" s="8" t="s">
        <v>52</v>
      </c>
      <c r="P2" s="6">
        <v>9391</v>
      </c>
      <c r="Q2" s="7">
        <v>4.4000000000000003E-3</v>
      </c>
      <c r="R2" s="8" t="s">
        <v>52</v>
      </c>
      <c r="S2" s="8" t="s">
        <v>52</v>
      </c>
      <c r="T2" s="8" t="s">
        <v>52</v>
      </c>
      <c r="U2" s="8" t="s">
        <v>52</v>
      </c>
      <c r="V2" s="6">
        <v>21712</v>
      </c>
      <c r="W2" s="7">
        <v>1.0200000000000001E-2</v>
      </c>
      <c r="X2" s="8" t="s">
        <v>52</v>
      </c>
      <c r="Y2" s="39">
        <v>588708</v>
      </c>
      <c r="Z2" s="39">
        <v>27.72</v>
      </c>
      <c r="AA2" s="48">
        <v>2123372</v>
      </c>
      <c r="AB2" s="8">
        <f>+(Table4[[#This Row],[Total EV]]/Table4[[#This Row],[Total Votes]]) * 1000000</f>
        <v>4.2385413389646285</v>
      </c>
    </row>
    <row r="3" spans="1:28" ht="17" x14ac:dyDescent="0.2">
      <c r="A3" t="s">
        <v>1</v>
      </c>
      <c r="B3" s="1" t="s">
        <v>243</v>
      </c>
      <c r="C3" s="46">
        <v>736081</v>
      </c>
      <c r="D3">
        <f>+Table4[[#This Row],[Clinton EV]]+Table4[[#This Row],[Trump EV]]</f>
        <v>3</v>
      </c>
      <c r="E3">
        <f>+(Table4[[#This Row],[Total EV]]/Table4[[#This Row],[ApportionPop]]) * 1000000</f>
        <v>4.0756384147940246</v>
      </c>
      <c r="F3" s="40" t="str">
        <f>+IF(Table4[[#This Row],[Clinton Votes]]&gt;Table4[[#This Row],[Trump Votes]],"C","T")</f>
        <v>T</v>
      </c>
      <c r="G3" s="6">
        <v>116454</v>
      </c>
      <c r="H3" s="7">
        <v>0.36549999999999999</v>
      </c>
      <c r="I3" s="39">
        <v>0</v>
      </c>
      <c r="J3" s="6">
        <v>163387</v>
      </c>
      <c r="K3" s="7">
        <v>0.51280000000000003</v>
      </c>
      <c r="L3" s="8">
        <v>3</v>
      </c>
      <c r="M3" s="6">
        <v>18725</v>
      </c>
      <c r="N3" s="7">
        <v>5.8799999999999998E-2</v>
      </c>
      <c r="O3" s="8" t="s">
        <v>52</v>
      </c>
      <c r="P3" s="6">
        <v>5735</v>
      </c>
      <c r="Q3" s="7">
        <v>1.7999999999999999E-2</v>
      </c>
      <c r="R3" s="8" t="s">
        <v>52</v>
      </c>
      <c r="S3" s="8" t="s">
        <v>52</v>
      </c>
      <c r="T3" s="8" t="s">
        <v>52</v>
      </c>
      <c r="U3" s="8" t="s">
        <v>52</v>
      </c>
      <c r="V3" s="6">
        <v>14307</v>
      </c>
      <c r="W3" s="7">
        <v>4.4900000000000002E-2</v>
      </c>
      <c r="X3" s="8" t="s">
        <v>52</v>
      </c>
      <c r="Y3" s="39">
        <v>46933</v>
      </c>
      <c r="Z3" s="39">
        <v>14.730000000000004</v>
      </c>
      <c r="AA3" s="48">
        <v>318608</v>
      </c>
      <c r="AB3" s="8">
        <f>+(Table4[[#This Row],[Total EV]]/Table4[[#This Row],[Total Votes]]) * 1000000</f>
        <v>9.4159594234921915</v>
      </c>
    </row>
    <row r="4" spans="1:28" ht="17" x14ac:dyDescent="0.2">
      <c r="A4" t="s">
        <v>2</v>
      </c>
      <c r="B4" s="1" t="s">
        <v>246</v>
      </c>
      <c r="C4" s="46">
        <v>7158923</v>
      </c>
      <c r="D4">
        <f>+Table4[[#This Row],[Clinton EV]]+Table4[[#This Row],[Trump EV]]</f>
        <v>11</v>
      </c>
      <c r="E4">
        <f>+(Table4[[#This Row],[Total EV]]/Table4[[#This Row],[ApportionPop]]) * 1000000</f>
        <v>1.5365439745615368</v>
      </c>
      <c r="F4" s="40" t="str">
        <f>+IF(Table4[[#This Row],[Clinton Votes]]&gt;Table4[[#This Row],[Trump Votes]],"C","T")</f>
        <v>T</v>
      </c>
      <c r="G4" s="6">
        <v>1161167</v>
      </c>
      <c r="H4" s="7">
        <v>0.44579999999999997</v>
      </c>
      <c r="I4" s="39">
        <v>0</v>
      </c>
      <c r="J4" s="6">
        <v>1252401</v>
      </c>
      <c r="K4" s="7">
        <v>0.48080000000000001</v>
      </c>
      <c r="L4" s="8">
        <v>11</v>
      </c>
      <c r="M4" s="6">
        <v>106327</v>
      </c>
      <c r="N4" s="7">
        <v>4.0800000000000003E-2</v>
      </c>
      <c r="O4" s="8" t="s">
        <v>52</v>
      </c>
      <c r="P4" s="6">
        <v>34345</v>
      </c>
      <c r="Q4" s="7">
        <v>1.32E-2</v>
      </c>
      <c r="R4" s="8" t="s">
        <v>52</v>
      </c>
      <c r="S4" s="6">
        <v>17449</v>
      </c>
      <c r="T4" s="7">
        <v>6.7000000000000002E-3</v>
      </c>
      <c r="U4" s="8" t="s">
        <v>52</v>
      </c>
      <c r="V4" s="6">
        <v>32968</v>
      </c>
      <c r="W4" s="7">
        <v>1.2699999999999999E-2</v>
      </c>
      <c r="X4" s="8" t="s">
        <v>52</v>
      </c>
      <c r="Y4" s="39">
        <v>91234</v>
      </c>
      <c r="Z4" s="39">
        <v>3.5000000000000031</v>
      </c>
      <c r="AA4" s="48">
        <v>2604657</v>
      </c>
      <c r="AB4" s="8">
        <f>+(Table4[[#This Row],[Total EV]]/Table4[[#This Row],[Total Votes]]) * 1000000</f>
        <v>4.2232048212106239</v>
      </c>
    </row>
    <row r="5" spans="1:28" ht="17" x14ac:dyDescent="0.2">
      <c r="A5" t="s">
        <v>3</v>
      </c>
      <c r="B5" s="1" t="s">
        <v>249</v>
      </c>
      <c r="C5" s="46">
        <v>3013756</v>
      </c>
      <c r="D5">
        <f>+Table4[[#This Row],[Clinton EV]]+Table4[[#This Row],[Trump EV]]</f>
        <v>6</v>
      </c>
      <c r="E5">
        <f>+(Table4[[#This Row],[Total EV]]/Table4[[#This Row],[ApportionPop]]) * 1000000</f>
        <v>1.9908711919611275</v>
      </c>
      <c r="F5" s="40" t="str">
        <f>+IF(Table4[[#This Row],[Clinton Votes]]&gt;Table4[[#This Row],[Trump Votes]],"C","T")</f>
        <v>T</v>
      </c>
      <c r="G5" s="6">
        <v>380494</v>
      </c>
      <c r="H5" s="7">
        <v>0.33650000000000002</v>
      </c>
      <c r="I5" s="39">
        <v>0</v>
      </c>
      <c r="J5" s="6">
        <v>684872</v>
      </c>
      <c r="K5" s="7">
        <v>0.60570000000000002</v>
      </c>
      <c r="L5" s="8">
        <v>6</v>
      </c>
      <c r="M5" s="6">
        <v>29949</v>
      </c>
      <c r="N5" s="7">
        <v>2.64E-2</v>
      </c>
      <c r="O5" s="8" t="s">
        <v>52</v>
      </c>
      <c r="P5" s="6">
        <v>9473</v>
      </c>
      <c r="Q5" s="7">
        <v>8.3999999999999995E-3</v>
      </c>
      <c r="R5" s="8" t="s">
        <v>52</v>
      </c>
      <c r="S5" s="6">
        <v>13176</v>
      </c>
      <c r="T5" s="7">
        <v>1.17E-2</v>
      </c>
      <c r="U5" s="8" t="s">
        <v>52</v>
      </c>
      <c r="V5" s="6">
        <v>12712</v>
      </c>
      <c r="W5" s="7">
        <v>1.12E-2</v>
      </c>
      <c r="X5" s="8" t="s">
        <v>52</v>
      </c>
      <c r="Y5" s="39">
        <v>304378</v>
      </c>
      <c r="Z5" s="39">
        <v>26.919999999999998</v>
      </c>
      <c r="AA5" s="48">
        <v>1130676</v>
      </c>
      <c r="AB5" s="8">
        <f>+(Table4[[#This Row],[Total EV]]/Table4[[#This Row],[Total Votes]]) * 1000000</f>
        <v>5.3065599694342147</v>
      </c>
    </row>
    <row r="6" spans="1:28" ht="17" x14ac:dyDescent="0.2">
      <c r="A6" t="s">
        <v>4</v>
      </c>
      <c r="B6" s="1" t="s">
        <v>251</v>
      </c>
      <c r="C6" s="46">
        <v>39576757</v>
      </c>
      <c r="D6">
        <f>+Table4[[#This Row],[Clinton EV]]+Table4[[#This Row],[Trump EV]]</f>
        <v>55</v>
      </c>
      <c r="E6">
        <f>+(Table4[[#This Row],[Total EV]]/Table4[[#This Row],[ApportionPop]]) * 1000000</f>
        <v>1.3897045682646509</v>
      </c>
      <c r="F6" s="40" t="str">
        <f>+IF(Table4[[#This Row],[Clinton Votes]]&gt;Table4[[#This Row],[Trump Votes]],"C","T")</f>
        <v>C</v>
      </c>
      <c r="G6" s="6">
        <v>8753788</v>
      </c>
      <c r="H6" s="7">
        <v>0.61729999999999996</v>
      </c>
      <c r="I6" s="39">
        <v>55</v>
      </c>
      <c r="J6" s="6">
        <v>4483810</v>
      </c>
      <c r="K6" s="7">
        <v>0.31619999999999998</v>
      </c>
      <c r="L6" s="8">
        <v>0</v>
      </c>
      <c r="M6" s="6">
        <v>478500</v>
      </c>
      <c r="N6" s="7">
        <v>3.3700000000000001E-2</v>
      </c>
      <c r="O6" s="8" t="s">
        <v>52</v>
      </c>
      <c r="P6" s="6">
        <v>278657</v>
      </c>
      <c r="Q6" s="7">
        <v>1.9599999999999999E-2</v>
      </c>
      <c r="R6" s="8" t="s">
        <v>52</v>
      </c>
      <c r="S6" s="6">
        <v>39596</v>
      </c>
      <c r="T6" s="7">
        <v>2.8E-3</v>
      </c>
      <c r="U6" s="8" t="s">
        <v>52</v>
      </c>
      <c r="V6" s="6">
        <v>147244</v>
      </c>
      <c r="W6" s="7">
        <v>1.04E-2</v>
      </c>
      <c r="X6" s="8" t="s">
        <v>52</v>
      </c>
      <c r="Y6" s="39" t="s">
        <v>410</v>
      </c>
      <c r="Z6" s="39">
        <v>-30.11</v>
      </c>
      <c r="AA6" s="48">
        <v>14181595</v>
      </c>
      <c r="AB6" s="8">
        <f>+(Table4[[#This Row],[Total EV]]/Table4[[#This Row],[Total Votes]]) * 1000000</f>
        <v>3.878266161175806</v>
      </c>
    </row>
    <row r="7" spans="1:28" ht="17" x14ac:dyDescent="0.2">
      <c r="A7" t="s">
        <v>5</v>
      </c>
      <c r="B7" s="1" t="s">
        <v>255</v>
      </c>
      <c r="C7" s="46">
        <v>5782171</v>
      </c>
      <c r="D7">
        <f>+Table4[[#This Row],[Clinton EV]]+Table4[[#This Row],[Trump EV]]</f>
        <v>9</v>
      </c>
      <c r="E7">
        <f>+(Table4[[#This Row],[Total EV]]/Table4[[#This Row],[ApportionPop]]) * 1000000</f>
        <v>1.5565087922858041</v>
      </c>
      <c r="F7" s="40" t="str">
        <f>+IF(Table4[[#This Row],[Clinton Votes]]&gt;Table4[[#This Row],[Trump Votes]],"C","T")</f>
        <v>C</v>
      </c>
      <c r="G7" s="6">
        <v>1338870</v>
      </c>
      <c r="H7" s="7">
        <v>0.48159999999999997</v>
      </c>
      <c r="I7" s="39">
        <v>9</v>
      </c>
      <c r="J7" s="6">
        <v>1202484</v>
      </c>
      <c r="K7" s="7">
        <v>0.4325</v>
      </c>
      <c r="L7" s="8">
        <v>0</v>
      </c>
      <c r="M7" s="6">
        <v>144121</v>
      </c>
      <c r="N7" s="7">
        <v>5.1799999999999999E-2</v>
      </c>
      <c r="O7" s="8" t="s">
        <v>52</v>
      </c>
      <c r="P7" s="6">
        <v>38437</v>
      </c>
      <c r="Q7" s="7">
        <v>1.38E-2</v>
      </c>
      <c r="R7" s="8" t="s">
        <v>52</v>
      </c>
      <c r="S7" s="6">
        <v>28917</v>
      </c>
      <c r="T7" s="7">
        <v>1.04E-2</v>
      </c>
      <c r="U7" s="8" t="s">
        <v>52</v>
      </c>
      <c r="V7" s="6">
        <v>27418</v>
      </c>
      <c r="W7" s="7">
        <v>9.9000000000000008E-3</v>
      </c>
      <c r="X7" s="8" t="s">
        <v>52</v>
      </c>
      <c r="Y7" s="39" t="s">
        <v>412</v>
      </c>
      <c r="Z7" s="39">
        <v>-4.9099999999999975</v>
      </c>
      <c r="AA7" s="48">
        <v>2780247</v>
      </c>
      <c r="AB7" s="8">
        <f>+(Table4[[#This Row],[Total EV]]/Table4[[#This Row],[Total Votes]]) * 1000000</f>
        <v>3.2371224571054298</v>
      </c>
    </row>
    <row r="8" spans="1:28" ht="17" x14ac:dyDescent="0.2">
      <c r="A8" t="s">
        <v>6</v>
      </c>
      <c r="B8" s="1" t="s">
        <v>258</v>
      </c>
      <c r="C8" s="46">
        <v>3608298</v>
      </c>
      <c r="D8">
        <f>+Table4[[#This Row],[Clinton EV]]+Table4[[#This Row],[Trump EV]]</f>
        <v>7</v>
      </c>
      <c r="E8">
        <f>+(Table4[[#This Row],[Total EV]]/Table4[[#This Row],[ApportionPop]]) * 1000000</f>
        <v>1.9399728071240236</v>
      </c>
      <c r="F8" s="40" t="str">
        <f>+IF(Table4[[#This Row],[Clinton Votes]]&gt;Table4[[#This Row],[Trump Votes]],"C","T")</f>
        <v>C</v>
      </c>
      <c r="G8" s="6">
        <v>897572</v>
      </c>
      <c r="H8" s="7">
        <v>0.54569999999999996</v>
      </c>
      <c r="I8" s="39">
        <v>7</v>
      </c>
      <c r="J8" s="6">
        <v>673215</v>
      </c>
      <c r="K8" s="7">
        <v>0.4093</v>
      </c>
      <c r="L8" s="8">
        <v>0</v>
      </c>
      <c r="M8" s="6">
        <v>48676</v>
      </c>
      <c r="N8" s="7">
        <v>2.9600000000000001E-2</v>
      </c>
      <c r="O8" s="8" t="s">
        <v>52</v>
      </c>
      <c r="P8" s="6">
        <v>22841</v>
      </c>
      <c r="Q8" s="7">
        <v>1.3899999999999999E-2</v>
      </c>
      <c r="R8" s="8" t="s">
        <v>52</v>
      </c>
      <c r="S8" s="6">
        <v>2108</v>
      </c>
      <c r="T8" s="7">
        <v>1.2999999999999999E-3</v>
      </c>
      <c r="U8" s="8" t="s">
        <v>52</v>
      </c>
      <c r="V8" s="8">
        <v>508</v>
      </c>
      <c r="W8" s="7">
        <v>2.9999999999999997E-4</v>
      </c>
      <c r="X8" s="8" t="s">
        <v>52</v>
      </c>
      <c r="Y8" s="39" t="s">
        <v>414</v>
      </c>
      <c r="Z8" s="39">
        <v>-13.639999999999997</v>
      </c>
      <c r="AA8" s="48">
        <v>1644920</v>
      </c>
      <c r="AB8" s="8">
        <f>+(Table4[[#This Row],[Total EV]]/Table4[[#This Row],[Total Votes]]) * 1000000</f>
        <v>4.25552610461299</v>
      </c>
    </row>
    <row r="9" spans="1:28" ht="17" x14ac:dyDescent="0.2">
      <c r="A9" t="s">
        <v>7</v>
      </c>
      <c r="B9" s="1" t="s">
        <v>260</v>
      </c>
      <c r="C9" s="46">
        <v>990837</v>
      </c>
      <c r="D9">
        <f>+Table4[[#This Row],[Clinton EV]]+Table4[[#This Row],[Trump EV]]</f>
        <v>3</v>
      </c>
      <c r="E9">
        <f>+(Table4[[#This Row],[Total EV]]/Table4[[#This Row],[ApportionPop]]) * 1000000</f>
        <v>3.0277432110427851</v>
      </c>
      <c r="F9" s="40" t="str">
        <f>+IF(Table4[[#This Row],[Clinton Votes]]&gt;Table4[[#This Row],[Trump Votes]],"C","T")</f>
        <v>C</v>
      </c>
      <c r="G9" s="6">
        <v>235603</v>
      </c>
      <c r="H9" s="7">
        <v>0.53090000000000004</v>
      </c>
      <c r="I9" s="39">
        <v>3</v>
      </c>
      <c r="J9" s="6">
        <v>185127</v>
      </c>
      <c r="K9" s="7">
        <v>0.41720000000000002</v>
      </c>
      <c r="L9" s="8">
        <v>0</v>
      </c>
      <c r="M9" s="6">
        <v>14757</v>
      </c>
      <c r="N9" s="7">
        <v>3.32E-2</v>
      </c>
      <c r="O9" s="8" t="s">
        <v>52</v>
      </c>
      <c r="P9" s="6">
        <v>6103</v>
      </c>
      <c r="Q9" s="7">
        <v>1.37E-2</v>
      </c>
      <c r="R9" s="8" t="s">
        <v>52</v>
      </c>
      <c r="S9" s="8">
        <v>706</v>
      </c>
      <c r="T9" s="7">
        <v>1.6000000000000001E-3</v>
      </c>
      <c r="U9" s="8" t="s">
        <v>52</v>
      </c>
      <c r="V9" s="6">
        <v>1518</v>
      </c>
      <c r="W9" s="7">
        <v>3.3999999999999998E-3</v>
      </c>
      <c r="X9" s="8" t="s">
        <v>52</v>
      </c>
      <c r="Y9" s="39" t="s">
        <v>418</v>
      </c>
      <c r="Z9" s="39">
        <v>-11.370000000000003</v>
      </c>
      <c r="AA9" s="48">
        <v>443814</v>
      </c>
      <c r="AB9" s="8">
        <f>+(Table4[[#This Row],[Total EV]]/Table4[[#This Row],[Total Votes]]) * 1000000</f>
        <v>6.7595884762535654</v>
      </c>
    </row>
    <row r="10" spans="1:28" ht="17" x14ac:dyDescent="0.2">
      <c r="A10" t="s">
        <v>172</v>
      </c>
      <c r="B10" s="1" t="s">
        <v>264</v>
      </c>
      <c r="C10" s="46">
        <v>536758</v>
      </c>
      <c r="D10">
        <f>+Table4[[#This Row],[Clinton EV]]+Table4[[#This Row],[Trump EV]]</f>
        <v>3</v>
      </c>
      <c r="E10">
        <f>+(Table4[[#This Row],[Total EV]]/Table4[[#This Row],[ApportionPop]]) * 1000000</f>
        <v>5.5891109214953483</v>
      </c>
      <c r="F10" s="40" t="str">
        <f>+IF(Table4[[#This Row],[Clinton Votes]]&gt;Table4[[#This Row],[Trump Votes]],"C","T")</f>
        <v>C</v>
      </c>
      <c r="G10" s="6">
        <v>282830</v>
      </c>
      <c r="H10" s="7">
        <v>0.90859999999999996</v>
      </c>
      <c r="I10" s="39">
        <v>3</v>
      </c>
      <c r="J10" s="6">
        <v>12723</v>
      </c>
      <c r="K10" s="7">
        <v>4.0899999999999999E-2</v>
      </c>
      <c r="L10" s="8">
        <v>0</v>
      </c>
      <c r="M10" s="6">
        <v>4906</v>
      </c>
      <c r="N10" s="7">
        <v>1.5699999999999999E-2</v>
      </c>
      <c r="O10" s="8" t="s">
        <v>52</v>
      </c>
      <c r="P10" s="6">
        <v>4258</v>
      </c>
      <c r="Q10" s="7">
        <v>1.3599999999999999E-2</v>
      </c>
      <c r="R10" s="8" t="s">
        <v>52</v>
      </c>
      <c r="S10" s="8" t="s">
        <v>52</v>
      </c>
      <c r="T10" s="8" t="s">
        <v>52</v>
      </c>
      <c r="U10" s="8" t="s">
        <v>52</v>
      </c>
      <c r="V10" s="6">
        <v>6551</v>
      </c>
      <c r="W10" s="7">
        <v>2.52E-2</v>
      </c>
      <c r="X10" s="8" t="s">
        <v>52</v>
      </c>
      <c r="Y10" s="39" t="s">
        <v>416</v>
      </c>
      <c r="Z10" s="39">
        <v>-86.77</v>
      </c>
      <c r="AA10" s="48">
        <v>311268</v>
      </c>
      <c r="AB10" s="8">
        <f>+(Table4[[#This Row],[Total EV]]/Table4[[#This Row],[Total Votes]]) * 1000000</f>
        <v>9.6379968387370383</v>
      </c>
    </row>
    <row r="11" spans="1:28" ht="17" x14ac:dyDescent="0.2">
      <c r="A11" t="s">
        <v>8</v>
      </c>
      <c r="B11" s="1" t="s">
        <v>267</v>
      </c>
      <c r="C11" s="46">
        <v>21570527</v>
      </c>
      <c r="D11">
        <f>+Table4[[#This Row],[Clinton EV]]+Table4[[#This Row],[Trump EV]]</f>
        <v>29</v>
      </c>
      <c r="E11">
        <f>+(Table4[[#This Row],[Total EV]]/Table4[[#This Row],[ApportionPop]]) * 1000000</f>
        <v>1.3444270508550857</v>
      </c>
      <c r="F11" s="40" t="str">
        <f>+IF(Table4[[#This Row],[Clinton Votes]]&gt;Table4[[#This Row],[Trump Votes]],"C","T")</f>
        <v>T</v>
      </c>
      <c r="G11" s="6">
        <v>4504975</v>
      </c>
      <c r="H11" s="7">
        <v>0.47820000000000001</v>
      </c>
      <c r="I11" s="39">
        <v>0</v>
      </c>
      <c r="J11" s="6">
        <v>4617886</v>
      </c>
      <c r="K11" s="7">
        <v>0.49020000000000002</v>
      </c>
      <c r="L11" s="8">
        <v>29</v>
      </c>
      <c r="M11" s="6">
        <v>207043</v>
      </c>
      <c r="N11" s="7">
        <v>2.1999999999999999E-2</v>
      </c>
      <c r="O11" s="8" t="s">
        <v>52</v>
      </c>
      <c r="P11" s="6">
        <v>64399</v>
      </c>
      <c r="Q11" s="7">
        <v>6.7999999999999996E-3</v>
      </c>
      <c r="R11" s="8" t="s">
        <v>52</v>
      </c>
      <c r="S11" s="8" t="s">
        <v>52</v>
      </c>
      <c r="T11" s="8" t="s">
        <v>52</v>
      </c>
      <c r="U11" s="8" t="s">
        <v>52</v>
      </c>
      <c r="V11" s="6">
        <v>25736</v>
      </c>
      <c r="W11" s="7">
        <v>2.8E-3</v>
      </c>
      <c r="X11" s="8" t="s">
        <v>52</v>
      </c>
      <c r="Y11" s="39">
        <v>112911</v>
      </c>
      <c r="Z11" s="39">
        <v>1.2000000000000011</v>
      </c>
      <c r="AA11" s="48">
        <v>9420039</v>
      </c>
      <c r="AB11" s="8">
        <f>+(Table4[[#This Row],[Total EV]]/Table4[[#This Row],[Total Votes]]) * 1000000</f>
        <v>3.0785435177073048</v>
      </c>
    </row>
    <row r="12" spans="1:28" ht="17" x14ac:dyDescent="0.2">
      <c r="A12" t="s">
        <v>9</v>
      </c>
      <c r="B12" s="1" t="s">
        <v>270</v>
      </c>
      <c r="C12" s="46">
        <v>10725274</v>
      </c>
      <c r="D12">
        <f>+Table4[[#This Row],[Clinton EV]]+Table4[[#This Row],[Trump EV]]</f>
        <v>16</v>
      </c>
      <c r="E12">
        <f>+(Table4[[#This Row],[Total EV]]/Table4[[#This Row],[ApportionPop]]) * 1000000</f>
        <v>1.4918033795686712</v>
      </c>
      <c r="F12" s="40" t="str">
        <f>+IF(Table4[[#This Row],[Clinton Votes]]&gt;Table4[[#This Row],[Trump Votes]],"C","T")</f>
        <v>T</v>
      </c>
      <c r="G12" s="6">
        <v>1877963</v>
      </c>
      <c r="H12" s="7">
        <v>0.45639999999999997</v>
      </c>
      <c r="I12" s="39">
        <v>0</v>
      </c>
      <c r="J12" s="6">
        <v>2089104</v>
      </c>
      <c r="K12" s="7">
        <v>0.50770000000000004</v>
      </c>
      <c r="L12" s="8">
        <v>16</v>
      </c>
      <c r="M12" s="6">
        <v>125306</v>
      </c>
      <c r="N12" s="7">
        <v>3.0499999999999999E-2</v>
      </c>
      <c r="O12" s="8" t="s">
        <v>52</v>
      </c>
      <c r="P12" s="6">
        <v>7674</v>
      </c>
      <c r="Q12" s="7">
        <v>1.9E-3</v>
      </c>
      <c r="R12" s="8" t="s">
        <v>52</v>
      </c>
      <c r="S12" s="6">
        <v>13017</v>
      </c>
      <c r="T12" s="7">
        <v>3.2000000000000002E-3</v>
      </c>
      <c r="U12" s="8" t="s">
        <v>52</v>
      </c>
      <c r="V12" s="6">
        <v>1668</v>
      </c>
      <c r="W12" s="7">
        <v>4.0000000000000002E-4</v>
      </c>
      <c r="X12" s="8" t="s">
        <v>52</v>
      </c>
      <c r="Y12" s="39">
        <v>211141</v>
      </c>
      <c r="Z12" s="39">
        <v>5.130000000000007</v>
      </c>
      <c r="AA12" s="48">
        <v>4114732</v>
      </c>
      <c r="AB12" s="8">
        <f>+(Table4[[#This Row],[Total EV]]/Table4[[#This Row],[Total Votes]]) * 1000000</f>
        <v>3.8884670982217067</v>
      </c>
    </row>
    <row r="13" spans="1:28" ht="17" x14ac:dyDescent="0.2">
      <c r="A13" t="s">
        <v>10</v>
      </c>
      <c r="B13" s="1" t="s">
        <v>274</v>
      </c>
      <c r="C13" s="46">
        <v>1460137</v>
      </c>
      <c r="D13">
        <v>4</v>
      </c>
      <c r="E13">
        <f>+(Table4[[#This Row],[Total EV]]/Table4[[#This Row],[ApportionPop]]) * 1000000</f>
        <v>2.7394689676379684</v>
      </c>
      <c r="F13" s="40" t="str">
        <f>+IF(Table4[[#This Row],[Clinton Votes]]&gt;Table4[[#This Row],[Trump Votes]],"C","T")</f>
        <v>C</v>
      </c>
      <c r="G13" s="6">
        <v>266891</v>
      </c>
      <c r="H13" s="7">
        <v>0.62219999999999998</v>
      </c>
      <c r="I13" s="39">
        <v>3</v>
      </c>
      <c r="J13" s="6">
        <v>128847</v>
      </c>
      <c r="K13" s="7">
        <v>0.30030000000000001</v>
      </c>
      <c r="L13" s="8">
        <v>0</v>
      </c>
      <c r="M13" s="6">
        <v>15954</v>
      </c>
      <c r="N13" s="7">
        <v>3.7199999999999997E-2</v>
      </c>
      <c r="O13" s="8" t="s">
        <v>52</v>
      </c>
      <c r="P13" s="6">
        <v>12737</v>
      </c>
      <c r="Q13" s="7">
        <v>2.9700000000000001E-2</v>
      </c>
      <c r="R13" s="8" t="s">
        <v>52</v>
      </c>
      <c r="S13" s="8" t="s">
        <v>52</v>
      </c>
      <c r="T13" s="8" t="s">
        <v>52</v>
      </c>
      <c r="U13" s="8" t="s">
        <v>52</v>
      </c>
      <c r="V13" s="6">
        <v>4508</v>
      </c>
      <c r="W13" s="7">
        <v>1.0500000000000001E-2</v>
      </c>
      <c r="X13" s="8">
        <v>1</v>
      </c>
      <c r="Y13" s="39" t="s">
        <v>420</v>
      </c>
      <c r="Z13" s="39">
        <v>-32.19</v>
      </c>
      <c r="AA13" s="48">
        <v>428937</v>
      </c>
      <c r="AB13" s="8">
        <f>+(Table4[[#This Row],[Total EV]]/Table4[[#This Row],[Total Votes]]) * 1000000</f>
        <v>9.3253787852295318</v>
      </c>
    </row>
    <row r="14" spans="1:28" ht="17" x14ac:dyDescent="0.2">
      <c r="A14" t="s">
        <v>11</v>
      </c>
      <c r="B14" s="1" t="s">
        <v>278</v>
      </c>
      <c r="C14" s="46">
        <v>1841377</v>
      </c>
      <c r="D14">
        <f>+Table4[[#This Row],[Clinton EV]]+Table4[[#This Row],[Trump EV]]</f>
        <v>4</v>
      </c>
      <c r="E14">
        <f>+(Table4[[#This Row],[Total EV]]/Table4[[#This Row],[ApportionPop]]) * 1000000</f>
        <v>2.1722873697238532</v>
      </c>
      <c r="F14" s="40" t="str">
        <f>+IF(Table4[[#This Row],[Clinton Votes]]&gt;Table4[[#This Row],[Trump Votes]],"C","T")</f>
        <v>T</v>
      </c>
      <c r="G14" s="6">
        <v>189765</v>
      </c>
      <c r="H14" s="7">
        <v>0.27489999999999998</v>
      </c>
      <c r="I14" s="39">
        <v>0</v>
      </c>
      <c r="J14" s="6">
        <v>409055</v>
      </c>
      <c r="K14" s="7">
        <v>0.59260000000000002</v>
      </c>
      <c r="L14" s="8">
        <v>4</v>
      </c>
      <c r="M14" s="6">
        <v>28331</v>
      </c>
      <c r="N14" s="7">
        <v>4.1000000000000002E-2</v>
      </c>
      <c r="O14" s="8" t="s">
        <v>52</v>
      </c>
      <c r="P14" s="6">
        <v>8496</v>
      </c>
      <c r="Q14" s="7">
        <v>1.23E-2</v>
      </c>
      <c r="R14" s="8" t="s">
        <v>52</v>
      </c>
      <c r="S14" s="6">
        <v>46476</v>
      </c>
      <c r="T14" s="7">
        <v>6.7299999999999999E-2</v>
      </c>
      <c r="U14" s="8" t="s">
        <v>52</v>
      </c>
      <c r="V14" s="6">
        <v>8132</v>
      </c>
      <c r="W14" s="7">
        <v>1.18E-2</v>
      </c>
      <c r="X14" s="8" t="s">
        <v>52</v>
      </c>
      <c r="Y14" s="39">
        <v>219290</v>
      </c>
      <c r="Z14" s="39">
        <v>31.770000000000003</v>
      </c>
      <c r="AA14" s="48">
        <v>690255</v>
      </c>
      <c r="AB14" s="8">
        <f>+(Table4[[#This Row],[Total EV]]/Table4[[#This Row],[Total Votes]]) * 1000000</f>
        <v>5.7949598336846524</v>
      </c>
    </row>
    <row r="15" spans="1:28" ht="17" x14ac:dyDescent="0.2">
      <c r="A15" t="s">
        <v>282</v>
      </c>
      <c r="B15" s="1" t="s">
        <v>281</v>
      </c>
      <c r="C15" s="46">
        <v>12822739</v>
      </c>
      <c r="D15">
        <f>+Table4[[#This Row],[Clinton EV]]+Table4[[#This Row],[Trump EV]]</f>
        <v>20</v>
      </c>
      <c r="E15">
        <f>+(Table4[[#This Row],[Total EV]]/Table4[[#This Row],[ApportionPop]]) * 1000000</f>
        <v>1.5597291655082428</v>
      </c>
      <c r="F15" s="40" t="str">
        <f>+IF(Table4[[#This Row],[Clinton Votes]]&gt;Table4[[#This Row],[Trump Votes]],"C","T")</f>
        <v>C</v>
      </c>
      <c r="G15" s="6">
        <v>3090729</v>
      </c>
      <c r="H15" s="7">
        <v>0.55830000000000002</v>
      </c>
      <c r="I15" s="39">
        <v>20</v>
      </c>
      <c r="J15" s="6">
        <v>2146015</v>
      </c>
      <c r="K15" s="7">
        <v>0.3876</v>
      </c>
      <c r="L15" s="8">
        <v>0</v>
      </c>
      <c r="M15" s="6">
        <v>209596</v>
      </c>
      <c r="N15" s="7">
        <v>3.7900000000000003E-2</v>
      </c>
      <c r="O15" s="8" t="s">
        <v>52</v>
      </c>
      <c r="P15" s="6">
        <v>76802</v>
      </c>
      <c r="Q15" s="7">
        <v>1.3899999999999999E-2</v>
      </c>
      <c r="R15" s="8" t="s">
        <v>52</v>
      </c>
      <c r="S15" s="6">
        <v>11655</v>
      </c>
      <c r="T15" s="7">
        <v>2.0999999999999999E-3</v>
      </c>
      <c r="U15" s="8" t="s">
        <v>52</v>
      </c>
      <c r="V15" s="6">
        <v>1627</v>
      </c>
      <c r="W15" s="7">
        <v>2.9999999999999997E-4</v>
      </c>
      <c r="X15" s="8" t="s">
        <v>52</v>
      </c>
      <c r="Y15" s="39" t="s">
        <v>422</v>
      </c>
      <c r="Z15" s="39">
        <v>-17.07</v>
      </c>
      <c r="AA15" s="48">
        <v>5536424</v>
      </c>
      <c r="AB15" s="8">
        <f>+(Table4[[#This Row],[Total EV]]/Table4[[#This Row],[Total Votes]]) * 1000000</f>
        <v>3.6124400876811458</v>
      </c>
    </row>
    <row r="16" spans="1:28" ht="17" x14ac:dyDescent="0.2">
      <c r="A16" t="s">
        <v>285</v>
      </c>
      <c r="B16" s="1" t="s">
        <v>284</v>
      </c>
      <c r="C16" s="46">
        <v>6790280</v>
      </c>
      <c r="D16">
        <f>+Table4[[#This Row],[Clinton EV]]+Table4[[#This Row],[Trump EV]]</f>
        <v>11</v>
      </c>
      <c r="E16">
        <f>+(Table4[[#This Row],[Total EV]]/Table4[[#This Row],[ApportionPop]]) * 1000000</f>
        <v>1.6199626524973934</v>
      </c>
      <c r="F16" s="40" t="str">
        <f>+IF(Table4[[#This Row],[Clinton Votes]]&gt;Table4[[#This Row],[Trump Votes]],"C","T")</f>
        <v>T</v>
      </c>
      <c r="G16" s="6">
        <v>1033126</v>
      </c>
      <c r="H16" s="7">
        <v>0.37909999999999999</v>
      </c>
      <c r="I16" s="39">
        <v>0</v>
      </c>
      <c r="J16" s="6">
        <v>1557286</v>
      </c>
      <c r="K16" s="7">
        <v>0.56820000000000004</v>
      </c>
      <c r="L16" s="8">
        <v>11</v>
      </c>
      <c r="M16" s="6">
        <v>133993</v>
      </c>
      <c r="N16" s="7">
        <v>4.8899999999999999E-2</v>
      </c>
      <c r="O16" s="8" t="s">
        <v>52</v>
      </c>
      <c r="P16" s="6">
        <v>7841</v>
      </c>
      <c r="Q16" s="7">
        <v>2.7000000000000001E-3</v>
      </c>
      <c r="R16" s="8" t="s">
        <v>52</v>
      </c>
      <c r="S16" s="8" t="s">
        <v>52</v>
      </c>
      <c r="T16" s="8" t="s">
        <v>52</v>
      </c>
      <c r="U16" s="8" t="s">
        <v>52</v>
      </c>
      <c r="V16" s="6">
        <v>2712</v>
      </c>
      <c r="W16" s="7">
        <v>1E-3</v>
      </c>
      <c r="X16" s="8" t="s">
        <v>52</v>
      </c>
      <c r="Y16" s="39">
        <v>524160</v>
      </c>
      <c r="Z16" s="39">
        <v>18.910000000000004</v>
      </c>
      <c r="AA16" s="48">
        <v>2734958</v>
      </c>
      <c r="AB16" s="8">
        <f>+(Table4[[#This Row],[Total EV]]/Table4[[#This Row],[Total Votes]]) * 1000000</f>
        <v>4.021999606575311</v>
      </c>
    </row>
    <row r="17" spans="1:28" ht="17" x14ac:dyDescent="0.2">
      <c r="A17" t="s">
        <v>14</v>
      </c>
      <c r="B17" s="1" t="s">
        <v>287</v>
      </c>
      <c r="C17" s="46">
        <v>3192406</v>
      </c>
      <c r="D17">
        <f>+Table4[[#This Row],[Clinton EV]]+Table4[[#This Row],[Trump EV]]</f>
        <v>6</v>
      </c>
      <c r="E17">
        <f>+(Table4[[#This Row],[Total EV]]/Table4[[#This Row],[ApportionPop]]) * 1000000</f>
        <v>1.8794601939728217</v>
      </c>
      <c r="F17" s="40" t="str">
        <f>+IF(Table4[[#This Row],[Clinton Votes]]&gt;Table4[[#This Row],[Trump Votes]],"C","T")</f>
        <v>T</v>
      </c>
      <c r="G17" s="6">
        <v>653669</v>
      </c>
      <c r="H17" s="7">
        <v>0.41739999999999999</v>
      </c>
      <c r="I17" s="39">
        <v>0</v>
      </c>
      <c r="J17" s="6">
        <v>800983</v>
      </c>
      <c r="K17" s="7">
        <v>0.51149999999999995</v>
      </c>
      <c r="L17" s="8">
        <v>6</v>
      </c>
      <c r="M17" s="6">
        <v>59186</v>
      </c>
      <c r="N17" s="7">
        <v>3.78E-2</v>
      </c>
      <c r="O17" s="8" t="s">
        <v>52</v>
      </c>
      <c r="P17" s="6">
        <v>11479</v>
      </c>
      <c r="Q17" s="7">
        <v>7.3000000000000001E-3</v>
      </c>
      <c r="R17" s="8" t="s">
        <v>52</v>
      </c>
      <c r="S17" s="6">
        <v>12366</v>
      </c>
      <c r="T17" s="7">
        <v>7.9000000000000008E-3</v>
      </c>
      <c r="U17" s="8" t="s">
        <v>52</v>
      </c>
      <c r="V17" s="6">
        <v>28348</v>
      </c>
      <c r="W17" s="7">
        <v>1.8100000000000002E-2</v>
      </c>
      <c r="X17" s="8" t="s">
        <v>52</v>
      </c>
      <c r="Y17" s="39">
        <v>147314</v>
      </c>
      <c r="Z17" s="39">
        <v>9.4099999999999966</v>
      </c>
      <c r="AA17" s="48">
        <v>1566031</v>
      </c>
      <c r="AB17" s="8">
        <f>+(Table4[[#This Row],[Total EV]]/Table4[[#This Row],[Total Votes]]) * 1000000</f>
        <v>3.8313417805905501</v>
      </c>
    </row>
    <row r="18" spans="1:28" ht="17" x14ac:dyDescent="0.2">
      <c r="A18" t="s">
        <v>293</v>
      </c>
      <c r="B18" s="1" t="s">
        <v>290</v>
      </c>
      <c r="C18" s="46">
        <v>2940865</v>
      </c>
      <c r="D18">
        <f>+Table4[[#This Row],[Clinton EV]]+Table4[[#This Row],[Trump EV]]</f>
        <v>6</v>
      </c>
      <c r="E18">
        <f>+(Table4[[#This Row],[Total EV]]/Table4[[#This Row],[ApportionPop]]) * 1000000</f>
        <v>2.0402160588806355</v>
      </c>
      <c r="F18" s="40" t="str">
        <f>+IF(Table4[[#This Row],[Clinton Votes]]&gt;Table4[[#This Row],[Trump Votes]],"C","T")</f>
        <v>T</v>
      </c>
      <c r="G18" s="6">
        <v>427005</v>
      </c>
      <c r="H18" s="7">
        <v>0.36049999999999999</v>
      </c>
      <c r="I18" s="39">
        <v>0</v>
      </c>
      <c r="J18" s="6">
        <v>671018</v>
      </c>
      <c r="K18" s="7">
        <v>0.5665</v>
      </c>
      <c r="L18" s="8">
        <v>6</v>
      </c>
      <c r="M18" s="6">
        <v>55406</v>
      </c>
      <c r="N18" s="7">
        <v>4.6800000000000001E-2</v>
      </c>
      <c r="O18" s="8" t="s">
        <v>52</v>
      </c>
      <c r="P18" s="6">
        <v>23506</v>
      </c>
      <c r="Q18" s="7">
        <v>1.9800000000000002E-2</v>
      </c>
      <c r="R18" s="8" t="s">
        <v>52</v>
      </c>
      <c r="S18" s="6">
        <v>6520</v>
      </c>
      <c r="T18" s="7">
        <v>5.4999999999999997E-3</v>
      </c>
      <c r="U18" s="8" t="s">
        <v>52</v>
      </c>
      <c r="V18" s="8">
        <v>947</v>
      </c>
      <c r="W18" s="7">
        <v>8.0000000000000004E-4</v>
      </c>
      <c r="X18" s="8" t="s">
        <v>52</v>
      </c>
      <c r="Y18" s="39">
        <v>244013</v>
      </c>
      <c r="Z18" s="39">
        <v>20.6</v>
      </c>
      <c r="AA18" s="48">
        <v>1184402</v>
      </c>
      <c r="AB18" s="8">
        <f>+(Table4[[#This Row],[Total EV]]/Table4[[#This Row],[Total Votes]]) * 1000000</f>
        <v>5.0658475754009196</v>
      </c>
    </row>
    <row r="19" spans="1:28" ht="17" x14ac:dyDescent="0.2">
      <c r="A19" t="s">
        <v>87</v>
      </c>
      <c r="B19" s="1" t="s">
        <v>296</v>
      </c>
      <c r="C19" s="46">
        <v>4509342</v>
      </c>
      <c r="D19">
        <f>+Table4[[#This Row],[Clinton EV]]+Table4[[#This Row],[Trump EV]]</f>
        <v>8</v>
      </c>
      <c r="E19">
        <f>+(Table4[[#This Row],[Total EV]]/Table4[[#This Row],[ApportionPop]]) * 1000000</f>
        <v>1.7740947570621168</v>
      </c>
      <c r="F19" s="40" t="str">
        <f>+IF(Table4[[#This Row],[Clinton Votes]]&gt;Table4[[#This Row],[Trump Votes]],"C","T")</f>
        <v>T</v>
      </c>
      <c r="G19" s="6">
        <v>628854</v>
      </c>
      <c r="H19" s="7">
        <v>0.32679999999999998</v>
      </c>
      <c r="I19" s="39">
        <v>0</v>
      </c>
      <c r="J19" s="6">
        <v>1202971</v>
      </c>
      <c r="K19" s="7">
        <v>0.62519999999999998</v>
      </c>
      <c r="L19" s="8">
        <v>8</v>
      </c>
      <c r="M19" s="6">
        <v>53752</v>
      </c>
      <c r="N19" s="7">
        <v>2.7900000000000001E-2</v>
      </c>
      <c r="O19" s="8" t="s">
        <v>52</v>
      </c>
      <c r="P19" s="6">
        <v>13913</v>
      </c>
      <c r="Q19" s="7">
        <v>7.1999999999999998E-3</v>
      </c>
      <c r="R19" s="8" t="s">
        <v>52</v>
      </c>
      <c r="S19" s="6">
        <v>22780</v>
      </c>
      <c r="T19" s="7">
        <v>1.18E-2</v>
      </c>
      <c r="U19" s="8" t="s">
        <v>52</v>
      </c>
      <c r="V19" s="6">
        <v>1879</v>
      </c>
      <c r="W19" s="7">
        <v>1E-3</v>
      </c>
      <c r="X19" s="8" t="s">
        <v>52</v>
      </c>
      <c r="Y19" s="39">
        <v>574177</v>
      </c>
      <c r="Z19" s="39">
        <v>29.84</v>
      </c>
      <c r="AA19" s="48">
        <v>1924149</v>
      </c>
      <c r="AB19" s="8">
        <f>+(Table4[[#This Row],[Total EV]]/Table4[[#This Row],[Total Votes]]) * 1000000</f>
        <v>4.1576821753408915</v>
      </c>
    </row>
    <row r="20" spans="1:28" ht="17" x14ac:dyDescent="0.2">
      <c r="A20" t="s">
        <v>90</v>
      </c>
      <c r="B20" s="1" t="s">
        <v>299</v>
      </c>
      <c r="C20" s="46">
        <v>4661468</v>
      </c>
      <c r="D20">
        <f>+Table4[[#This Row],[Clinton EV]]+Table4[[#This Row],[Trump EV]]</f>
        <v>8</v>
      </c>
      <c r="E20">
        <f>+(Table4[[#This Row],[Total EV]]/Table4[[#This Row],[ApportionPop]]) * 1000000</f>
        <v>1.7161975583657338</v>
      </c>
      <c r="F20" s="40" t="str">
        <f>+IF(Table4[[#This Row],[Clinton Votes]]&gt;Table4[[#This Row],[Trump Votes]],"C","T")</f>
        <v>T</v>
      </c>
      <c r="G20" s="6">
        <v>780154</v>
      </c>
      <c r="H20" s="7">
        <v>0.38450000000000001</v>
      </c>
      <c r="I20" s="39">
        <v>0</v>
      </c>
      <c r="J20" s="6">
        <v>1178638</v>
      </c>
      <c r="K20" s="7">
        <v>0.58089999999999997</v>
      </c>
      <c r="L20" s="8">
        <v>8</v>
      </c>
      <c r="M20" s="6">
        <v>37978</v>
      </c>
      <c r="N20" s="7">
        <v>1.8700000000000001E-2</v>
      </c>
      <c r="O20" s="8" t="s">
        <v>52</v>
      </c>
      <c r="P20" s="6">
        <v>14031</v>
      </c>
      <c r="Q20" s="7">
        <v>6.8999999999999999E-3</v>
      </c>
      <c r="R20" s="8" t="s">
        <v>52</v>
      </c>
      <c r="S20" s="6">
        <v>8547</v>
      </c>
      <c r="T20" s="7">
        <v>4.1999999999999997E-3</v>
      </c>
      <c r="U20" s="8" t="s">
        <v>52</v>
      </c>
      <c r="V20" s="6">
        <v>9684</v>
      </c>
      <c r="W20" s="7">
        <v>4.7999999999999996E-3</v>
      </c>
      <c r="X20" s="8" t="s">
        <v>52</v>
      </c>
      <c r="Y20" s="39">
        <v>398484</v>
      </c>
      <c r="Z20" s="39">
        <v>19.639999999999997</v>
      </c>
      <c r="AA20" s="48">
        <v>2029032</v>
      </c>
      <c r="AB20" s="8">
        <f>+(Table4[[#This Row],[Total EV]]/Table4[[#This Row],[Total Votes]]) * 1000000</f>
        <v>3.942766797172248</v>
      </c>
    </row>
    <row r="21" spans="1:28" ht="17" x14ac:dyDescent="0.2">
      <c r="A21" t="s">
        <v>18</v>
      </c>
      <c r="B21" s="1" t="s">
        <v>301</v>
      </c>
      <c r="C21" s="46">
        <v>1363582</v>
      </c>
      <c r="D21">
        <v>4</v>
      </c>
      <c r="E21">
        <f>+(Table4[[#This Row],[Total EV]]/Table4[[#This Row],[ApportionPop]]) * 1000000</f>
        <v>2.9334502802178379</v>
      </c>
      <c r="F21" s="40" t="str">
        <f>+IF(Table4[[#This Row],[Clinton Votes]]&gt;Table4[[#This Row],[Trump Votes]],"C","T")</f>
        <v>C</v>
      </c>
      <c r="G21" s="6">
        <v>357735</v>
      </c>
      <c r="H21" s="7">
        <v>0.4783</v>
      </c>
      <c r="I21" s="39">
        <v>2</v>
      </c>
      <c r="J21" s="6">
        <v>335593</v>
      </c>
      <c r="K21" s="7">
        <v>0.44869999999999999</v>
      </c>
      <c r="L21" s="8">
        <v>0</v>
      </c>
      <c r="M21" s="6">
        <v>38105</v>
      </c>
      <c r="N21" s="7">
        <v>5.0900000000000001E-2</v>
      </c>
      <c r="O21" s="8" t="s">
        <v>52</v>
      </c>
      <c r="P21" s="6">
        <v>14251</v>
      </c>
      <c r="Q21" s="7">
        <v>1.9099999999999999E-2</v>
      </c>
      <c r="R21" s="8" t="s">
        <v>52</v>
      </c>
      <c r="S21" s="6">
        <v>1887</v>
      </c>
      <c r="T21" s="7">
        <v>2.5000000000000001E-3</v>
      </c>
      <c r="U21" s="8" t="s">
        <v>52</v>
      </c>
      <c r="V21" s="8">
        <v>356</v>
      </c>
      <c r="W21" s="7">
        <v>5.0000000000000001E-4</v>
      </c>
      <c r="X21" s="8" t="s">
        <v>52</v>
      </c>
      <c r="Y21" s="44" t="s">
        <v>424</v>
      </c>
      <c r="Z21" s="39">
        <v>-2.9600000000000017</v>
      </c>
      <c r="AA21" s="48">
        <v>747927</v>
      </c>
      <c r="AB21" s="8">
        <f>+(Table4[[#This Row],[Total EV]]/Table4[[#This Row],[Total Votes]]) * 1000000</f>
        <v>5.3481155246434486</v>
      </c>
    </row>
    <row r="22" spans="1:28" ht="17" x14ac:dyDescent="0.2">
      <c r="A22" t="s">
        <v>19</v>
      </c>
      <c r="B22" s="1" t="s">
        <v>303</v>
      </c>
      <c r="C22" s="46">
        <v>6185278</v>
      </c>
      <c r="D22">
        <f>+Table4[[#This Row],[Clinton EV]]+Table4[[#This Row],[Trump EV]]</f>
        <v>10</v>
      </c>
      <c r="E22">
        <f>+(Table4[[#This Row],[Total EV]]/Table4[[#This Row],[ApportionPop]]) * 1000000</f>
        <v>1.6167422062516834</v>
      </c>
      <c r="F22" s="40" t="str">
        <f>+IF(Table4[[#This Row],[Clinton Votes]]&gt;Table4[[#This Row],[Trump Votes]],"C","T")</f>
        <v>C</v>
      </c>
      <c r="G22" s="6">
        <v>1677928</v>
      </c>
      <c r="H22" s="7">
        <v>0.60329999999999995</v>
      </c>
      <c r="I22" s="39">
        <v>10</v>
      </c>
      <c r="J22" s="6">
        <v>943169</v>
      </c>
      <c r="K22" s="7">
        <v>0.33910000000000001</v>
      </c>
      <c r="L22" s="8">
        <v>0</v>
      </c>
      <c r="M22" s="6">
        <v>79605</v>
      </c>
      <c r="N22" s="7">
        <v>2.86E-2</v>
      </c>
      <c r="O22" s="8" t="s">
        <v>52</v>
      </c>
      <c r="P22" s="6">
        <v>35945</v>
      </c>
      <c r="Q22" s="7">
        <v>1.29E-2</v>
      </c>
      <c r="R22" s="8" t="s">
        <v>52</v>
      </c>
      <c r="S22" s="6">
        <v>9630</v>
      </c>
      <c r="T22" s="7">
        <v>3.5000000000000001E-3</v>
      </c>
      <c r="U22" s="8" t="s">
        <v>52</v>
      </c>
      <c r="V22" s="6">
        <v>35169</v>
      </c>
      <c r="W22" s="7">
        <v>1.26E-2</v>
      </c>
      <c r="X22" s="8" t="s">
        <v>52</v>
      </c>
      <c r="Y22" s="39" t="s">
        <v>428</v>
      </c>
      <c r="Z22" s="39">
        <v>-26.419999999999995</v>
      </c>
      <c r="AA22" s="48">
        <v>2781446</v>
      </c>
      <c r="AB22" s="8">
        <f>+(Table4[[#This Row],[Total EV]]/Table4[[#This Row],[Total Votes]]) * 1000000</f>
        <v>3.5952522536838756</v>
      </c>
    </row>
    <row r="23" spans="1:28" ht="17" x14ac:dyDescent="0.2">
      <c r="A23" t="s">
        <v>99</v>
      </c>
      <c r="B23" s="1" t="s">
        <v>306</v>
      </c>
      <c r="C23" s="46">
        <v>7033469</v>
      </c>
      <c r="D23">
        <f>+Table4[[#This Row],[Clinton EV]]+Table4[[#This Row],[Trump EV]]</f>
        <v>11</v>
      </c>
      <c r="E23">
        <f>+(Table4[[#This Row],[Total EV]]/Table4[[#This Row],[ApportionPop]]) * 1000000</f>
        <v>1.563950875449938</v>
      </c>
      <c r="F23" s="40" t="str">
        <f>+IF(Table4[[#This Row],[Clinton Votes]]&gt;Table4[[#This Row],[Trump Votes]],"C","T")</f>
        <v>C</v>
      </c>
      <c r="G23" s="6">
        <v>1995196</v>
      </c>
      <c r="H23" s="7">
        <v>0.60009999999999997</v>
      </c>
      <c r="I23" s="39">
        <v>11</v>
      </c>
      <c r="J23" s="6">
        <v>1090893</v>
      </c>
      <c r="K23" s="7">
        <v>0.3281</v>
      </c>
      <c r="L23" s="8">
        <v>0</v>
      </c>
      <c r="M23" s="6">
        <v>138018</v>
      </c>
      <c r="N23" s="7">
        <v>4.1500000000000002E-2</v>
      </c>
      <c r="O23" s="8" t="s">
        <v>52</v>
      </c>
      <c r="P23" s="6">
        <v>47661</v>
      </c>
      <c r="Q23" s="7">
        <v>1.43E-2</v>
      </c>
      <c r="R23" s="8" t="s">
        <v>52</v>
      </c>
      <c r="S23" s="6">
        <v>2719</v>
      </c>
      <c r="T23" s="7">
        <v>8.0000000000000004E-4</v>
      </c>
      <c r="U23" s="8" t="s">
        <v>52</v>
      </c>
      <c r="V23" s="6">
        <v>50559</v>
      </c>
      <c r="W23" s="7">
        <v>1.52E-2</v>
      </c>
      <c r="X23" s="8" t="s">
        <v>52</v>
      </c>
      <c r="Y23" s="39" t="s">
        <v>426</v>
      </c>
      <c r="Z23" s="39">
        <v>-27.199999999999996</v>
      </c>
      <c r="AA23" s="48">
        <v>3325046</v>
      </c>
      <c r="AB23" s="8">
        <f>+(Table4[[#This Row],[Total EV]]/Table4[[#This Row],[Total Votes]]) * 1000000</f>
        <v>3.3082249087681794</v>
      </c>
    </row>
    <row r="24" spans="1:28" ht="17" x14ac:dyDescent="0.2">
      <c r="A24" t="s">
        <v>21</v>
      </c>
      <c r="B24" s="1" t="s">
        <v>309</v>
      </c>
      <c r="C24" s="46">
        <v>10084442</v>
      </c>
      <c r="D24">
        <f>+Table4[[#This Row],[Clinton EV]]+Table4[[#This Row],[Trump EV]]</f>
        <v>16</v>
      </c>
      <c r="E24">
        <f>+(Table4[[#This Row],[Total EV]]/Table4[[#This Row],[ApportionPop]]) * 1000000</f>
        <v>1.5866024119133215</v>
      </c>
      <c r="F24" s="40" t="str">
        <f>+IF(Table4[[#This Row],[Clinton Votes]]&gt;Table4[[#This Row],[Trump Votes]],"C","T")</f>
        <v>T</v>
      </c>
      <c r="G24" s="6">
        <v>2268839</v>
      </c>
      <c r="H24" s="7">
        <v>0.47270000000000001</v>
      </c>
      <c r="I24" s="39">
        <v>0</v>
      </c>
      <c r="J24" s="6">
        <v>2279543</v>
      </c>
      <c r="K24" s="7">
        <v>0.47499999999999998</v>
      </c>
      <c r="L24" s="8">
        <v>16</v>
      </c>
      <c r="M24" s="6">
        <v>172136</v>
      </c>
      <c r="N24" s="7">
        <v>3.5900000000000001E-2</v>
      </c>
      <c r="O24" s="8" t="s">
        <v>52</v>
      </c>
      <c r="P24" s="6">
        <v>51463</v>
      </c>
      <c r="Q24" s="7">
        <v>1.0699999999999999E-2</v>
      </c>
      <c r="R24" s="8" t="s">
        <v>52</v>
      </c>
      <c r="S24" s="6">
        <v>8177</v>
      </c>
      <c r="T24" s="7">
        <v>1.6999999999999999E-3</v>
      </c>
      <c r="U24" s="8" t="s">
        <v>52</v>
      </c>
      <c r="V24" s="6">
        <v>19126</v>
      </c>
      <c r="W24" s="7">
        <v>4.0000000000000001E-3</v>
      </c>
      <c r="X24" s="8" t="s">
        <v>52</v>
      </c>
      <c r="Y24" s="39">
        <v>10704</v>
      </c>
      <c r="Z24" s="39">
        <v>0.22999999999999687</v>
      </c>
      <c r="AA24" s="48">
        <v>4799284</v>
      </c>
      <c r="AB24" s="8">
        <f>+(Table4[[#This Row],[Total EV]]/Table4[[#This Row],[Total Votes]]) * 1000000</f>
        <v>3.3338306297356022</v>
      </c>
    </row>
    <row r="25" spans="1:28" ht="17" x14ac:dyDescent="0.2">
      <c r="A25" t="s">
        <v>22</v>
      </c>
      <c r="B25" s="1" t="s">
        <v>312</v>
      </c>
      <c r="C25" s="46">
        <v>5709752</v>
      </c>
      <c r="D25">
        <f>+Table4[[#This Row],[Clinton EV]]+Table4[[#This Row],[Trump EV]]</f>
        <v>10</v>
      </c>
      <c r="E25">
        <f>+(Table4[[#This Row],[Total EV]]/Table4[[#This Row],[ApportionPop]]) * 1000000</f>
        <v>1.7513895524709304</v>
      </c>
      <c r="F25" s="40" t="str">
        <f>+IF(Table4[[#This Row],[Clinton Votes]]&gt;Table4[[#This Row],[Trump Votes]],"C","T")</f>
        <v>C</v>
      </c>
      <c r="G25" s="6">
        <v>1367716</v>
      </c>
      <c r="H25" s="7">
        <v>0.46439999999999998</v>
      </c>
      <c r="I25" s="39">
        <v>10</v>
      </c>
      <c r="J25" s="6">
        <v>1322951</v>
      </c>
      <c r="K25" s="7">
        <v>0.44919999999999999</v>
      </c>
      <c r="L25" s="8">
        <v>0</v>
      </c>
      <c r="M25" s="6">
        <v>112972</v>
      </c>
      <c r="N25" s="7">
        <v>3.8399999999999997E-2</v>
      </c>
      <c r="O25" s="8" t="s">
        <v>52</v>
      </c>
      <c r="P25" s="6">
        <v>36985</v>
      </c>
      <c r="Q25" s="7">
        <v>1.26E-2</v>
      </c>
      <c r="R25" s="8" t="s">
        <v>52</v>
      </c>
      <c r="S25" s="6">
        <v>53076</v>
      </c>
      <c r="T25" s="7">
        <v>1.7999999999999999E-2</v>
      </c>
      <c r="U25" s="8" t="s">
        <v>52</v>
      </c>
      <c r="V25" s="6">
        <v>51113</v>
      </c>
      <c r="W25" s="7">
        <v>1.7399999999999999E-2</v>
      </c>
      <c r="X25" s="8" t="s">
        <v>52</v>
      </c>
      <c r="Y25" s="39" t="s">
        <v>432</v>
      </c>
      <c r="Z25" s="39">
        <v>-1.5199999999999991</v>
      </c>
      <c r="AA25" s="48">
        <v>2944813</v>
      </c>
      <c r="AB25" s="8">
        <f>+(Table4[[#This Row],[Total EV]]/Table4[[#This Row],[Total Votes]]) * 1000000</f>
        <v>3.3958013632784154</v>
      </c>
    </row>
    <row r="26" spans="1:28" ht="17" x14ac:dyDescent="0.2">
      <c r="A26" t="s">
        <v>23</v>
      </c>
      <c r="B26" s="1" t="s">
        <v>307</v>
      </c>
      <c r="C26" s="46">
        <v>2963914</v>
      </c>
      <c r="D26">
        <f>+Table4[[#This Row],[Clinton EV]]+Table4[[#This Row],[Trump EV]]</f>
        <v>6</v>
      </c>
      <c r="E26">
        <f>+(Table4[[#This Row],[Total EV]]/Table4[[#This Row],[ApportionPop]]) * 1000000</f>
        <v>2.0243502341835833</v>
      </c>
      <c r="F26" s="40" t="str">
        <f>+IF(Table4[[#This Row],[Clinton Votes]]&gt;Table4[[#This Row],[Trump Votes]],"C","T")</f>
        <v>T</v>
      </c>
      <c r="G26" s="6">
        <v>485131</v>
      </c>
      <c r="H26" s="7">
        <v>0.40060000000000001</v>
      </c>
      <c r="I26" s="39">
        <v>0</v>
      </c>
      <c r="J26" s="6">
        <v>700714</v>
      </c>
      <c r="K26" s="7">
        <v>0.5786</v>
      </c>
      <c r="L26" s="8">
        <v>6</v>
      </c>
      <c r="M26" s="6">
        <v>14435</v>
      </c>
      <c r="N26" s="7">
        <v>1.1900000000000001E-2</v>
      </c>
      <c r="O26" s="8" t="s">
        <v>52</v>
      </c>
      <c r="P26" s="6">
        <v>3731</v>
      </c>
      <c r="Q26" s="7">
        <v>3.0999999999999999E-3</v>
      </c>
      <c r="R26" s="8" t="s">
        <v>52</v>
      </c>
      <c r="S26" s="8" t="s">
        <v>52</v>
      </c>
      <c r="T26" s="8" t="s">
        <v>52</v>
      </c>
      <c r="U26" s="8" t="s">
        <v>52</v>
      </c>
      <c r="V26" s="6">
        <v>5346</v>
      </c>
      <c r="W26" s="7">
        <v>4.4000000000000003E-3</v>
      </c>
      <c r="X26" s="8" t="s">
        <v>52</v>
      </c>
      <c r="Y26" s="39">
        <v>215583</v>
      </c>
      <c r="Z26" s="39">
        <v>17.8</v>
      </c>
      <c r="AA26" s="48">
        <v>1209357</v>
      </c>
      <c r="AB26" s="8">
        <f>+(Table4[[#This Row],[Total EV]]/Table4[[#This Row],[Total Votes]]) * 1000000</f>
        <v>4.9613141528928182</v>
      </c>
    </row>
    <row r="27" spans="1:28" ht="17" x14ac:dyDescent="0.2">
      <c r="A27" t="s">
        <v>24</v>
      </c>
      <c r="B27" s="1" t="s">
        <v>315</v>
      </c>
      <c r="C27" s="46">
        <v>6160281</v>
      </c>
      <c r="D27">
        <f>+Table4[[#This Row],[Clinton EV]]+Table4[[#This Row],[Trump EV]]</f>
        <v>10</v>
      </c>
      <c r="E27">
        <f>+(Table4[[#This Row],[Total EV]]/Table4[[#This Row],[ApportionPop]]) * 1000000</f>
        <v>1.6233025733728705</v>
      </c>
      <c r="F27" s="40" t="str">
        <f>+IF(Table4[[#This Row],[Clinton Votes]]&gt;Table4[[#This Row],[Trump Votes]],"C","T")</f>
        <v>T</v>
      </c>
      <c r="G27" s="6">
        <v>1071068</v>
      </c>
      <c r="H27" s="7">
        <v>0.38140000000000002</v>
      </c>
      <c r="I27" s="39">
        <v>0</v>
      </c>
      <c r="J27" s="6">
        <v>1594511</v>
      </c>
      <c r="K27" s="7">
        <v>0.56769999999999998</v>
      </c>
      <c r="L27" s="8">
        <v>10</v>
      </c>
      <c r="M27" s="6">
        <v>97359</v>
      </c>
      <c r="N27" s="7">
        <v>3.4700000000000002E-2</v>
      </c>
      <c r="O27" s="8" t="s">
        <v>52</v>
      </c>
      <c r="P27" s="6">
        <v>25419</v>
      </c>
      <c r="Q27" s="7">
        <v>9.1000000000000004E-3</v>
      </c>
      <c r="R27" s="8" t="s">
        <v>52</v>
      </c>
      <c r="S27" s="6">
        <v>7071</v>
      </c>
      <c r="T27" s="7">
        <v>2.5000000000000001E-3</v>
      </c>
      <c r="U27" s="8" t="s">
        <v>52</v>
      </c>
      <c r="V27" s="6">
        <v>13177</v>
      </c>
      <c r="W27" s="7">
        <v>4.7000000000000002E-3</v>
      </c>
      <c r="X27" s="8" t="s">
        <v>52</v>
      </c>
      <c r="Y27" s="39">
        <v>523443</v>
      </c>
      <c r="Z27" s="39">
        <v>18.629999999999995</v>
      </c>
      <c r="AA27" s="48">
        <v>2808605</v>
      </c>
      <c r="AB27" s="8">
        <f>+(Table4[[#This Row],[Total EV]]/Table4[[#This Row],[Total Votes]]) * 1000000</f>
        <v>3.5604864336565658</v>
      </c>
    </row>
    <row r="28" spans="1:28" ht="17" x14ac:dyDescent="0.2">
      <c r="A28" t="s">
        <v>25</v>
      </c>
      <c r="B28" s="1" t="s">
        <v>317</v>
      </c>
      <c r="C28" s="46">
        <v>1085407</v>
      </c>
      <c r="D28">
        <f>+Table4[[#This Row],[Clinton EV]]+Table4[[#This Row],[Trump EV]]</f>
        <v>3</v>
      </c>
      <c r="E28">
        <f>+(Table4[[#This Row],[Total EV]]/Table4[[#This Row],[ApportionPop]]) * 1000000</f>
        <v>2.7639401625381077</v>
      </c>
      <c r="F28" s="40" t="str">
        <f>+IF(Table4[[#This Row],[Clinton Votes]]&gt;Table4[[#This Row],[Trump Votes]],"C","T")</f>
        <v>T</v>
      </c>
      <c r="G28" s="6">
        <v>177709</v>
      </c>
      <c r="H28" s="7">
        <v>0.35749999999999998</v>
      </c>
      <c r="I28" s="39">
        <v>0</v>
      </c>
      <c r="J28" s="6">
        <v>279240</v>
      </c>
      <c r="K28" s="7">
        <v>0.56169999999999998</v>
      </c>
      <c r="L28" s="8">
        <v>3</v>
      </c>
      <c r="M28" s="6">
        <v>28037</v>
      </c>
      <c r="N28" s="7">
        <v>5.6399999999999999E-2</v>
      </c>
      <c r="O28" s="8" t="s">
        <v>52</v>
      </c>
      <c r="P28" s="6">
        <v>7970</v>
      </c>
      <c r="Q28" s="7">
        <v>1.6E-2</v>
      </c>
      <c r="R28" s="8" t="s">
        <v>52</v>
      </c>
      <c r="S28" s="6">
        <v>2297</v>
      </c>
      <c r="T28" s="7">
        <v>4.5999999999999999E-3</v>
      </c>
      <c r="U28" s="8" t="s">
        <v>52</v>
      </c>
      <c r="V28" s="6">
        <v>1894</v>
      </c>
      <c r="W28" s="7">
        <v>3.8E-3</v>
      </c>
      <c r="X28" s="8" t="s">
        <v>52</v>
      </c>
      <c r="Y28" s="39">
        <v>101531</v>
      </c>
      <c r="Z28" s="39">
        <v>20.419999999999998</v>
      </c>
      <c r="AA28" s="48">
        <v>497147</v>
      </c>
      <c r="AB28" s="8">
        <f>+(Table4[[#This Row],[Total EV]]/Table4[[#This Row],[Total Votes]]) * 1000000</f>
        <v>6.0344324716834263</v>
      </c>
    </row>
    <row r="29" spans="1:28" ht="17" x14ac:dyDescent="0.2">
      <c r="A29" t="s">
        <v>26</v>
      </c>
      <c r="B29" s="1" t="s">
        <v>319</v>
      </c>
      <c r="C29" s="46">
        <v>1963333</v>
      </c>
      <c r="D29">
        <v>5</v>
      </c>
      <c r="E29">
        <f>+(Table4[[#This Row],[Total EV]]/Table4[[#This Row],[ApportionPop]]) * 1000000</f>
        <v>2.5466897362800909</v>
      </c>
      <c r="F29" s="40" t="str">
        <f>+IF(Table4[[#This Row],[Clinton Votes]]&gt;Table4[[#This Row],[Trump Votes]],"C","T")</f>
        <v>T</v>
      </c>
      <c r="G29" s="6">
        <v>284494</v>
      </c>
      <c r="H29" s="7">
        <v>0.33700000000000002</v>
      </c>
      <c r="I29" s="39">
        <v>0</v>
      </c>
      <c r="J29" s="6">
        <v>495961</v>
      </c>
      <c r="K29" s="7">
        <v>0.58750000000000002</v>
      </c>
      <c r="L29" s="8">
        <v>2</v>
      </c>
      <c r="M29" s="6">
        <v>38946</v>
      </c>
      <c r="N29" s="7">
        <v>4.6100000000000002E-2</v>
      </c>
      <c r="O29" s="8" t="s">
        <v>52</v>
      </c>
      <c r="P29" s="6">
        <v>8775</v>
      </c>
      <c r="Q29" s="7">
        <v>1.04E-2</v>
      </c>
      <c r="R29" s="8" t="s">
        <v>52</v>
      </c>
      <c r="S29" s="8" t="s">
        <v>52</v>
      </c>
      <c r="T29" s="8" t="s">
        <v>52</v>
      </c>
      <c r="U29" s="8" t="s">
        <v>52</v>
      </c>
      <c r="V29" s="6">
        <v>16051</v>
      </c>
      <c r="W29" s="7">
        <v>1.9E-2</v>
      </c>
      <c r="X29" s="8" t="s">
        <v>52</v>
      </c>
      <c r="Y29" s="39">
        <v>211467</v>
      </c>
      <c r="Z29" s="39">
        <v>25.05</v>
      </c>
      <c r="AA29" s="48">
        <v>844227</v>
      </c>
      <c r="AB29" s="8">
        <f>+(Table4[[#This Row],[Total EV]]/Table4[[#This Row],[Total Votes]]) * 1000000</f>
        <v>5.9225776953354963</v>
      </c>
    </row>
    <row r="30" spans="1:28" ht="17" x14ac:dyDescent="0.2">
      <c r="A30" t="s">
        <v>27</v>
      </c>
      <c r="B30" s="1" t="s">
        <v>324</v>
      </c>
      <c r="C30" s="46">
        <v>3108462</v>
      </c>
      <c r="D30">
        <f>+Table4[[#This Row],[Clinton EV]]+Table4[[#This Row],[Trump EV]]</f>
        <v>6</v>
      </c>
      <c r="E30">
        <f>+(Table4[[#This Row],[Total EV]]/Table4[[#This Row],[ApportionPop]]) * 1000000</f>
        <v>1.9302150066495907</v>
      </c>
      <c r="F30" s="40" t="str">
        <f>+IF(Table4[[#This Row],[Clinton Votes]]&gt;Table4[[#This Row],[Trump Votes]],"C","T")</f>
        <v>C</v>
      </c>
      <c r="G30" s="6">
        <v>539260</v>
      </c>
      <c r="H30" s="7">
        <v>0.47920000000000001</v>
      </c>
      <c r="I30" s="39">
        <v>6</v>
      </c>
      <c r="J30" s="6">
        <v>512058</v>
      </c>
      <c r="K30" s="7">
        <v>0.45500000000000002</v>
      </c>
      <c r="L30" s="8">
        <v>0</v>
      </c>
      <c r="M30" s="6">
        <v>37384</v>
      </c>
      <c r="N30" s="7">
        <v>3.2899999999999999E-2</v>
      </c>
      <c r="O30" s="8" t="s">
        <v>52</v>
      </c>
      <c r="P30" s="8" t="s">
        <v>52</v>
      </c>
      <c r="Q30" s="8" t="s">
        <v>52</v>
      </c>
      <c r="R30" s="8" t="s">
        <v>52</v>
      </c>
      <c r="S30" s="8" t="s">
        <v>52</v>
      </c>
      <c r="T30" s="8" t="s">
        <v>52</v>
      </c>
      <c r="U30" s="8" t="s">
        <v>52</v>
      </c>
      <c r="V30" s="6">
        <v>36683</v>
      </c>
      <c r="W30" s="7">
        <v>3.2300000000000002E-2</v>
      </c>
      <c r="X30" s="8" t="s">
        <v>52</v>
      </c>
      <c r="Y30" s="39" t="s">
        <v>443</v>
      </c>
      <c r="Z30" s="39">
        <v>-2.42</v>
      </c>
      <c r="AA30" s="48">
        <v>1125385</v>
      </c>
      <c r="AB30" s="8">
        <f>+(Table4[[#This Row],[Total EV]]/Table4[[#This Row],[Total Votes]]) * 1000000</f>
        <v>5.3315087725533923</v>
      </c>
    </row>
    <row r="31" spans="1:28" ht="17" x14ac:dyDescent="0.2">
      <c r="A31" t="s">
        <v>28</v>
      </c>
      <c r="B31" s="1" t="s">
        <v>327</v>
      </c>
      <c r="C31" s="46">
        <v>1379089</v>
      </c>
      <c r="D31">
        <f>+Table4[[#This Row],[Clinton EV]]+Table4[[#This Row],[Trump EV]]</f>
        <v>4</v>
      </c>
      <c r="E31">
        <f>+(Table4[[#This Row],[Total EV]]/Table4[[#This Row],[ApportionPop]]) * 1000000</f>
        <v>2.900465452193441</v>
      </c>
      <c r="F31" s="40" t="str">
        <f>+IF(Table4[[#This Row],[Clinton Votes]]&gt;Table4[[#This Row],[Trump Votes]],"C","T")</f>
        <v>C</v>
      </c>
      <c r="G31" s="6">
        <v>348526</v>
      </c>
      <c r="H31" s="7">
        <v>0.4698</v>
      </c>
      <c r="I31" s="39">
        <v>4</v>
      </c>
      <c r="J31" s="6">
        <v>345790</v>
      </c>
      <c r="K31" s="7">
        <v>0.46610000000000001</v>
      </c>
      <c r="L31" s="8">
        <v>0</v>
      </c>
      <c r="M31" s="6">
        <v>30777</v>
      </c>
      <c r="N31" s="7">
        <v>4.1500000000000002E-2</v>
      </c>
      <c r="O31" s="8" t="s">
        <v>52</v>
      </c>
      <c r="P31" s="6">
        <v>6496</v>
      </c>
      <c r="Q31" s="7">
        <v>8.8000000000000005E-3</v>
      </c>
      <c r="R31" s="8" t="s">
        <v>52</v>
      </c>
      <c r="S31" s="6">
        <v>1064</v>
      </c>
      <c r="T31" s="7">
        <v>1.4E-3</v>
      </c>
      <c r="U31" s="8" t="s">
        <v>52</v>
      </c>
      <c r="V31" s="6">
        <v>11643</v>
      </c>
      <c r="W31" s="7">
        <v>1.24E-2</v>
      </c>
      <c r="X31" s="8" t="s">
        <v>52</v>
      </c>
      <c r="Y31" s="39" t="s">
        <v>434</v>
      </c>
      <c r="Z31" s="39">
        <v>-0.36999999999999811</v>
      </c>
      <c r="AA31" s="48">
        <v>744296</v>
      </c>
      <c r="AB31" s="8">
        <f>+(Table4[[#This Row],[Total EV]]/Table4[[#This Row],[Total Votes]]) * 1000000</f>
        <v>5.3742059610692516</v>
      </c>
    </row>
    <row r="32" spans="1:28" ht="17" x14ac:dyDescent="0.2">
      <c r="A32" t="s">
        <v>29</v>
      </c>
      <c r="B32" s="1" t="s">
        <v>329</v>
      </c>
      <c r="C32" s="46">
        <v>9294493</v>
      </c>
      <c r="D32">
        <f>+Table4[[#This Row],[Clinton EV]]+Table4[[#This Row],[Trump EV]]</f>
        <v>14</v>
      </c>
      <c r="E32">
        <f>+(Table4[[#This Row],[Total EV]]/Table4[[#This Row],[ApportionPop]]) * 1000000</f>
        <v>1.5062682816588275</v>
      </c>
      <c r="F32" s="40" t="str">
        <f>+IF(Table4[[#This Row],[Clinton Votes]]&gt;Table4[[#This Row],[Trump Votes]],"C","T")</f>
        <v>C</v>
      </c>
      <c r="G32" s="6">
        <v>2148278</v>
      </c>
      <c r="H32" s="7">
        <v>0.55449999999999999</v>
      </c>
      <c r="I32" s="39">
        <v>14</v>
      </c>
      <c r="J32" s="6">
        <v>1601933</v>
      </c>
      <c r="K32" s="7">
        <v>0.41349999999999998</v>
      </c>
      <c r="L32" s="8">
        <v>0</v>
      </c>
      <c r="M32" s="6">
        <v>72477</v>
      </c>
      <c r="N32" s="7">
        <v>1.8700000000000001E-2</v>
      </c>
      <c r="O32" s="8" t="s">
        <v>52</v>
      </c>
      <c r="P32" s="6">
        <v>37772</v>
      </c>
      <c r="Q32" s="7">
        <v>9.7999999999999997E-3</v>
      </c>
      <c r="R32" s="8" t="s">
        <v>52</v>
      </c>
      <c r="S32" s="8" t="s">
        <v>52</v>
      </c>
      <c r="T32" s="8" t="s">
        <v>52</v>
      </c>
      <c r="U32" s="8" t="s">
        <v>52</v>
      </c>
      <c r="V32" s="6">
        <v>13586</v>
      </c>
      <c r="W32" s="7">
        <v>3.5000000000000001E-3</v>
      </c>
      <c r="X32" s="8" t="s">
        <v>52</v>
      </c>
      <c r="Y32" s="39" t="s">
        <v>436</v>
      </c>
      <c r="Z32" s="39">
        <v>-14.100000000000001</v>
      </c>
      <c r="AA32" s="48">
        <v>3874046</v>
      </c>
      <c r="AB32" s="8">
        <f>+(Table4[[#This Row],[Total EV]]/Table4[[#This Row],[Total Votes]]) * 1000000</f>
        <v>3.6137929183081461</v>
      </c>
    </row>
    <row r="33" spans="1:28" ht="17" x14ac:dyDescent="0.2">
      <c r="A33" t="s">
        <v>30</v>
      </c>
      <c r="B33" s="1" t="s">
        <v>333</v>
      </c>
      <c r="C33" s="46">
        <v>2120220</v>
      </c>
      <c r="D33">
        <f>+Table4[[#This Row],[Clinton EV]]+Table4[[#This Row],[Trump EV]]</f>
        <v>5</v>
      </c>
      <c r="E33">
        <f>+(Table4[[#This Row],[Total EV]]/Table4[[#This Row],[ApportionPop]]) * 1000000</f>
        <v>2.3582458424125798</v>
      </c>
      <c r="F33" s="40" t="str">
        <f>+IF(Table4[[#This Row],[Clinton Votes]]&gt;Table4[[#This Row],[Trump Votes]],"C","T")</f>
        <v>C</v>
      </c>
      <c r="G33" s="6">
        <v>385234</v>
      </c>
      <c r="H33" s="7">
        <v>0.48259999999999997</v>
      </c>
      <c r="I33" s="39">
        <v>5</v>
      </c>
      <c r="J33" s="6">
        <v>319667</v>
      </c>
      <c r="K33" s="7">
        <v>0.40039999999999998</v>
      </c>
      <c r="L33" s="8">
        <v>0</v>
      </c>
      <c r="M33" s="6">
        <v>74541</v>
      </c>
      <c r="N33" s="7">
        <v>9.3399999999999997E-2</v>
      </c>
      <c r="O33" s="8" t="s">
        <v>52</v>
      </c>
      <c r="P33" s="6">
        <v>9879</v>
      </c>
      <c r="Q33" s="7">
        <v>1.24E-2</v>
      </c>
      <c r="R33" s="8" t="s">
        <v>52</v>
      </c>
      <c r="S33" s="6">
        <v>5825</v>
      </c>
      <c r="T33" s="7">
        <v>7.3000000000000001E-3</v>
      </c>
      <c r="U33" s="8" t="s">
        <v>52</v>
      </c>
      <c r="V33" s="6">
        <v>3173</v>
      </c>
      <c r="W33" s="7">
        <v>4.0000000000000001E-3</v>
      </c>
      <c r="X33" s="8" t="s">
        <v>52</v>
      </c>
      <c r="Y33" s="39" t="s">
        <v>438</v>
      </c>
      <c r="Z33" s="39">
        <v>-8.2199999999999989</v>
      </c>
      <c r="AA33" s="48">
        <v>798319</v>
      </c>
      <c r="AB33" s="8">
        <f>+(Table4[[#This Row],[Total EV]]/Table4[[#This Row],[Total Votes]]) * 1000000</f>
        <v>6.2631604659290332</v>
      </c>
    </row>
    <row r="34" spans="1:28" ht="17" x14ac:dyDescent="0.2">
      <c r="A34" t="s">
        <v>31</v>
      </c>
      <c r="B34" s="1" t="s">
        <v>337</v>
      </c>
      <c r="C34" s="46">
        <v>20215751</v>
      </c>
      <c r="D34">
        <f>+Table4[[#This Row],[Clinton EV]]+Table4[[#This Row],[Trump EV]]</f>
        <v>29</v>
      </c>
      <c r="E34">
        <f>+(Table4[[#This Row],[Total EV]]/Table4[[#This Row],[ApportionPop]]) * 1000000</f>
        <v>1.4345249899447219</v>
      </c>
      <c r="F34" s="40" t="str">
        <f>+IF(Table4[[#This Row],[Clinton Votes]]&gt;Table4[[#This Row],[Trump Votes]],"C","T")</f>
        <v>C</v>
      </c>
      <c r="G34" s="6">
        <v>4556124</v>
      </c>
      <c r="H34" s="7">
        <v>0.59009999999999996</v>
      </c>
      <c r="I34" s="39">
        <v>29</v>
      </c>
      <c r="J34" s="6">
        <v>2819534</v>
      </c>
      <c r="K34" s="7">
        <v>0.36520000000000002</v>
      </c>
      <c r="L34" s="8">
        <v>0</v>
      </c>
      <c r="M34" s="6">
        <v>176598</v>
      </c>
      <c r="N34" s="7">
        <v>2.29E-2</v>
      </c>
      <c r="O34" s="8" t="s">
        <v>52</v>
      </c>
      <c r="P34" s="6">
        <v>107934</v>
      </c>
      <c r="Q34" s="7">
        <v>1.4E-2</v>
      </c>
      <c r="R34" s="8" t="s">
        <v>52</v>
      </c>
      <c r="S34" s="6">
        <v>10373</v>
      </c>
      <c r="T34" s="7">
        <v>1.2999999999999999E-3</v>
      </c>
      <c r="U34" s="8" t="s">
        <v>52</v>
      </c>
      <c r="V34" s="6">
        <v>50890</v>
      </c>
      <c r="W34" s="7">
        <v>6.6E-3</v>
      </c>
      <c r="X34" s="8" t="s">
        <v>52</v>
      </c>
      <c r="Y34" s="39" t="s">
        <v>440</v>
      </c>
      <c r="Z34" s="39">
        <v>-22.489999999999995</v>
      </c>
      <c r="AA34" s="48">
        <v>7721453</v>
      </c>
      <c r="AB34" s="8">
        <f>+(Table4[[#This Row],[Total EV]]/Table4[[#This Row],[Total Votes]]) * 1000000</f>
        <v>3.7557698013573355</v>
      </c>
    </row>
    <row r="35" spans="1:28" ht="17" x14ac:dyDescent="0.2">
      <c r="A35" t="s">
        <v>32</v>
      </c>
      <c r="B35" s="1" t="s">
        <v>341</v>
      </c>
      <c r="C35" s="46">
        <v>10453948</v>
      </c>
      <c r="D35">
        <f>+Table4[[#This Row],[Clinton EV]]+Table4[[#This Row],[Trump EV]]</f>
        <v>15</v>
      </c>
      <c r="E35">
        <f>+(Table4[[#This Row],[Total EV]]/Table4[[#This Row],[ApportionPop]]) * 1000000</f>
        <v>1.4348646080887337</v>
      </c>
      <c r="F35" s="40" t="str">
        <f>+IF(Table4[[#This Row],[Clinton Votes]]&gt;Table4[[#This Row],[Trump Votes]],"C","T")</f>
        <v>T</v>
      </c>
      <c r="G35" s="6">
        <v>2189316</v>
      </c>
      <c r="H35" s="7">
        <v>0.4617</v>
      </c>
      <c r="I35" s="39">
        <v>0</v>
      </c>
      <c r="J35" s="6">
        <v>2362631</v>
      </c>
      <c r="K35" s="7">
        <v>0.49830000000000002</v>
      </c>
      <c r="L35" s="8">
        <v>15</v>
      </c>
      <c r="M35" s="6">
        <v>130126</v>
      </c>
      <c r="N35" s="7">
        <v>2.7400000000000001E-2</v>
      </c>
      <c r="O35" s="8" t="s">
        <v>52</v>
      </c>
      <c r="P35" s="6">
        <v>12105</v>
      </c>
      <c r="Q35" s="7">
        <v>2.5999999999999999E-3</v>
      </c>
      <c r="R35" s="8" t="s">
        <v>52</v>
      </c>
      <c r="S35" s="8" t="s">
        <v>52</v>
      </c>
      <c r="T35" s="8" t="s">
        <v>52</v>
      </c>
      <c r="U35" s="8" t="s">
        <v>52</v>
      </c>
      <c r="V35" s="6">
        <v>47386</v>
      </c>
      <c r="W35" s="7">
        <v>0.01</v>
      </c>
      <c r="X35" s="8" t="s">
        <v>52</v>
      </c>
      <c r="Y35" s="39">
        <v>173315</v>
      </c>
      <c r="Z35" s="39">
        <v>3.6600000000000019</v>
      </c>
      <c r="AA35" s="48">
        <v>4741564</v>
      </c>
      <c r="AB35" s="8">
        <f>+(Table4[[#This Row],[Total EV]]/Table4[[#This Row],[Total Votes]]) * 1000000</f>
        <v>3.1635131361719466</v>
      </c>
    </row>
    <row r="36" spans="1:28" ht="17" x14ac:dyDescent="0.2">
      <c r="A36" t="s">
        <v>33</v>
      </c>
      <c r="B36" s="1" t="s">
        <v>344</v>
      </c>
      <c r="C36" s="46">
        <v>779702</v>
      </c>
      <c r="D36">
        <f>+Table4[[#This Row],[Clinton EV]]+Table4[[#This Row],[Trump EV]]</f>
        <v>3</v>
      </c>
      <c r="E36">
        <f>+(Table4[[#This Row],[Total EV]]/Table4[[#This Row],[ApportionPop]]) * 1000000</f>
        <v>3.8476238357731543</v>
      </c>
      <c r="F36" s="40" t="str">
        <f>+IF(Table4[[#This Row],[Clinton Votes]]&gt;Table4[[#This Row],[Trump Votes]],"C","T")</f>
        <v>T</v>
      </c>
      <c r="G36" s="6">
        <v>93758</v>
      </c>
      <c r="H36" s="7">
        <v>0.27229999999999999</v>
      </c>
      <c r="I36" s="39">
        <v>0</v>
      </c>
      <c r="J36" s="6">
        <v>216794</v>
      </c>
      <c r="K36" s="7">
        <v>0.62960000000000005</v>
      </c>
      <c r="L36" s="8">
        <v>3</v>
      </c>
      <c r="M36" s="6">
        <v>21434</v>
      </c>
      <c r="N36" s="7">
        <v>6.2199999999999998E-2</v>
      </c>
      <c r="O36" s="8" t="s">
        <v>52</v>
      </c>
      <c r="P36" s="6">
        <v>3780</v>
      </c>
      <c r="Q36" s="7">
        <v>1.0999999999999999E-2</v>
      </c>
      <c r="R36" s="8" t="s">
        <v>52</v>
      </c>
      <c r="S36" s="8" t="s">
        <v>52</v>
      </c>
      <c r="T36" s="8" t="s">
        <v>52</v>
      </c>
      <c r="U36" s="8" t="s">
        <v>52</v>
      </c>
      <c r="V36" s="6">
        <v>8594</v>
      </c>
      <c r="W36" s="7">
        <v>2.4899999999999999E-2</v>
      </c>
      <c r="X36" s="8" t="s">
        <v>52</v>
      </c>
      <c r="Y36" s="39">
        <v>123036</v>
      </c>
      <c r="Z36" s="39">
        <v>35.730000000000004</v>
      </c>
      <c r="AA36" s="48">
        <v>344360</v>
      </c>
      <c r="AB36" s="8">
        <f>+(Table4[[#This Row],[Total EV]]/Table4[[#This Row],[Total Votes]]) * 1000000</f>
        <v>8.7118132187245898</v>
      </c>
    </row>
    <row r="37" spans="1:28" ht="17" x14ac:dyDescent="0.2">
      <c r="A37" t="s">
        <v>34</v>
      </c>
      <c r="B37" s="1" t="s">
        <v>347</v>
      </c>
      <c r="C37" s="46">
        <v>11808848</v>
      </c>
      <c r="D37">
        <f>+Table4[[#This Row],[Clinton EV]]+Table4[[#This Row],[Trump EV]]</f>
        <v>18</v>
      </c>
      <c r="E37">
        <f>+(Table4[[#This Row],[Total EV]]/Table4[[#This Row],[ApportionPop]]) * 1000000</f>
        <v>1.5242807765837956</v>
      </c>
      <c r="F37" s="40" t="str">
        <f>+IF(Table4[[#This Row],[Clinton Votes]]&gt;Table4[[#This Row],[Trump Votes]],"C","T")</f>
        <v>T</v>
      </c>
      <c r="G37" s="6">
        <v>2394164</v>
      </c>
      <c r="H37" s="7">
        <v>0.43559999999999999</v>
      </c>
      <c r="I37" s="39">
        <v>0</v>
      </c>
      <c r="J37" s="6">
        <v>2841005</v>
      </c>
      <c r="K37" s="7">
        <v>0.51690000000000003</v>
      </c>
      <c r="L37" s="8">
        <v>18</v>
      </c>
      <c r="M37" s="6">
        <v>174498</v>
      </c>
      <c r="N37" s="7">
        <v>3.1699999999999999E-2</v>
      </c>
      <c r="O37" s="8" t="s">
        <v>52</v>
      </c>
      <c r="P37" s="6">
        <v>46271</v>
      </c>
      <c r="Q37" s="7">
        <v>8.3999999999999995E-3</v>
      </c>
      <c r="R37" s="8" t="s">
        <v>52</v>
      </c>
      <c r="S37" s="6">
        <v>12574</v>
      </c>
      <c r="T37" s="7">
        <v>2.3E-3</v>
      </c>
      <c r="U37" s="8" t="s">
        <v>52</v>
      </c>
      <c r="V37" s="6">
        <v>27975</v>
      </c>
      <c r="W37" s="7">
        <v>5.1000000000000004E-3</v>
      </c>
      <c r="X37" s="8" t="s">
        <v>52</v>
      </c>
      <c r="Y37" s="39">
        <v>446841</v>
      </c>
      <c r="Z37" s="39">
        <v>8.1300000000000043</v>
      </c>
      <c r="AA37" s="48">
        <v>5496487</v>
      </c>
      <c r="AB37" s="8">
        <f>+(Table4[[#This Row],[Total EV]]/Table4[[#This Row],[Total Votes]]) * 1000000</f>
        <v>3.2748189889287467</v>
      </c>
    </row>
    <row r="38" spans="1:28" ht="17" x14ac:dyDescent="0.2">
      <c r="A38" t="s">
        <v>35</v>
      </c>
      <c r="B38" s="1" t="s">
        <v>350</v>
      </c>
      <c r="C38" s="46">
        <v>3963516</v>
      </c>
      <c r="D38">
        <f>+Table4[[#This Row],[Clinton EV]]+Table4[[#This Row],[Trump EV]]</f>
        <v>7</v>
      </c>
      <c r="E38">
        <f>+(Table4[[#This Row],[Total EV]]/Table4[[#This Row],[ApportionPop]]) * 1000000</f>
        <v>1.7661086772451531</v>
      </c>
      <c r="F38" s="40" t="str">
        <f>+IF(Table4[[#This Row],[Clinton Votes]]&gt;Table4[[#This Row],[Trump Votes]],"C","T")</f>
        <v>T</v>
      </c>
      <c r="G38" s="6">
        <v>420375</v>
      </c>
      <c r="H38" s="7">
        <v>0.2893</v>
      </c>
      <c r="I38" s="39">
        <v>0</v>
      </c>
      <c r="J38" s="6">
        <v>949136</v>
      </c>
      <c r="K38" s="7">
        <v>0.6532</v>
      </c>
      <c r="L38" s="8">
        <v>7</v>
      </c>
      <c r="M38" s="6">
        <v>83481</v>
      </c>
      <c r="N38" s="7">
        <v>5.7500000000000002E-2</v>
      </c>
      <c r="O38" s="8" t="s">
        <v>52</v>
      </c>
      <c r="P38" s="8" t="s">
        <v>52</v>
      </c>
      <c r="Q38" s="8" t="s">
        <v>52</v>
      </c>
      <c r="R38" s="8" t="s">
        <v>52</v>
      </c>
      <c r="S38" s="8" t="s">
        <v>52</v>
      </c>
      <c r="T38" s="8" t="s">
        <v>52</v>
      </c>
      <c r="U38" s="8" t="s">
        <v>52</v>
      </c>
      <c r="V38" s="8" t="s">
        <v>52</v>
      </c>
      <c r="W38" s="8" t="s">
        <v>52</v>
      </c>
      <c r="X38" s="8" t="s">
        <v>52</v>
      </c>
      <c r="Y38" s="39">
        <v>528761</v>
      </c>
      <c r="Z38" s="39">
        <v>36.39</v>
      </c>
      <c r="AA38" s="48">
        <v>1452992</v>
      </c>
      <c r="AB38" s="8">
        <f>+(Table4[[#This Row],[Total EV]]/Table4[[#This Row],[Total Votes]]) * 1000000</f>
        <v>4.8176452451217902</v>
      </c>
    </row>
    <row r="39" spans="1:28" ht="17" x14ac:dyDescent="0.2">
      <c r="A39" t="s">
        <v>36</v>
      </c>
      <c r="B39" s="1" t="s">
        <v>352</v>
      </c>
      <c r="C39" s="46">
        <v>4241500</v>
      </c>
      <c r="D39">
        <f>+Table4[[#This Row],[Clinton EV]]+Table4[[#This Row],[Trump EV]]</f>
        <v>7</v>
      </c>
      <c r="E39">
        <f>+(Table4[[#This Row],[Total EV]]/Table4[[#This Row],[ApportionPop]]) * 1000000</f>
        <v>1.6503595426146411</v>
      </c>
      <c r="F39" s="40" t="str">
        <f>+IF(Table4[[#This Row],[Clinton Votes]]&gt;Table4[[#This Row],[Trump Votes]],"C","T")</f>
        <v>C</v>
      </c>
      <c r="G39" s="6">
        <v>1002106</v>
      </c>
      <c r="H39" s="7">
        <v>0.50070000000000003</v>
      </c>
      <c r="I39" s="39">
        <v>7</v>
      </c>
      <c r="J39" s="6">
        <v>782403</v>
      </c>
      <c r="K39" s="7">
        <v>0.39090000000000003</v>
      </c>
      <c r="L39" s="8">
        <v>0</v>
      </c>
      <c r="M39" s="6">
        <v>94231</v>
      </c>
      <c r="N39" s="7">
        <v>4.7100000000000003E-2</v>
      </c>
      <c r="O39" s="8" t="s">
        <v>52</v>
      </c>
      <c r="P39" s="6">
        <v>50002</v>
      </c>
      <c r="Q39" s="7">
        <v>2.5000000000000001E-2</v>
      </c>
      <c r="R39" s="8" t="s">
        <v>52</v>
      </c>
      <c r="S39" s="8" t="s">
        <v>52</v>
      </c>
      <c r="T39" s="8" t="s">
        <v>52</v>
      </c>
      <c r="U39" s="8" t="s">
        <v>52</v>
      </c>
      <c r="V39" s="6">
        <v>72594</v>
      </c>
      <c r="W39" s="7">
        <v>3.6299999999999999E-2</v>
      </c>
      <c r="X39" s="8" t="s">
        <v>52</v>
      </c>
      <c r="Y39" s="39" t="s">
        <v>445</v>
      </c>
      <c r="Z39" s="39">
        <v>-10.98</v>
      </c>
      <c r="AA39" s="48">
        <v>2001336</v>
      </c>
      <c r="AB39" s="8">
        <f>+(Table4[[#This Row],[Total EV]]/Table4[[#This Row],[Total Votes]]) * 1000000</f>
        <v>3.497663560741425</v>
      </c>
    </row>
    <row r="40" spans="1:28" ht="17" x14ac:dyDescent="0.2">
      <c r="A40" t="s">
        <v>37</v>
      </c>
      <c r="B40" s="1" t="s">
        <v>356</v>
      </c>
      <c r="C40" s="46">
        <v>13011844</v>
      </c>
      <c r="D40">
        <f>+Table4[[#This Row],[Clinton EV]]+Table4[[#This Row],[Trump EV]]</f>
        <v>20</v>
      </c>
      <c r="E40">
        <f>+(Table4[[#This Row],[Total EV]]/Table4[[#This Row],[ApportionPop]]) * 1000000</f>
        <v>1.5370611575115718</v>
      </c>
      <c r="F40" s="40" t="str">
        <f>+IF(Table4[[#This Row],[Clinton Votes]]&gt;Table4[[#This Row],[Trump Votes]],"C","T")</f>
        <v>T</v>
      </c>
      <c r="G40" s="6">
        <v>2926441</v>
      </c>
      <c r="H40" s="7">
        <v>0.47460000000000002</v>
      </c>
      <c r="I40" s="39">
        <v>0</v>
      </c>
      <c r="J40" s="6">
        <v>2970733</v>
      </c>
      <c r="K40" s="7">
        <v>0.48180000000000001</v>
      </c>
      <c r="L40" s="8">
        <v>20</v>
      </c>
      <c r="M40" s="6">
        <v>146715</v>
      </c>
      <c r="N40" s="7">
        <v>2.3800000000000002E-2</v>
      </c>
      <c r="O40" s="8" t="s">
        <v>52</v>
      </c>
      <c r="P40" s="6">
        <v>49941</v>
      </c>
      <c r="Q40" s="7">
        <v>8.0999999999999996E-3</v>
      </c>
      <c r="R40" s="8" t="s">
        <v>52</v>
      </c>
      <c r="S40" s="6">
        <v>6472</v>
      </c>
      <c r="T40" s="7">
        <v>1.1000000000000001E-3</v>
      </c>
      <c r="U40" s="8" t="s">
        <v>52</v>
      </c>
      <c r="V40" s="6">
        <v>65176</v>
      </c>
      <c r="W40" s="7">
        <v>1.06E-2</v>
      </c>
      <c r="X40" s="8" t="s">
        <v>52</v>
      </c>
      <c r="Y40" s="39">
        <v>44292</v>
      </c>
      <c r="Z40" s="39">
        <v>0.71999999999999842</v>
      </c>
      <c r="AA40" s="48">
        <v>6165478</v>
      </c>
      <c r="AB40" s="8">
        <f>+(Table4[[#This Row],[Total EV]]/Table4[[#This Row],[Total Votes]]) * 1000000</f>
        <v>3.2438685208186615</v>
      </c>
    </row>
    <row r="41" spans="1:28" ht="17" x14ac:dyDescent="0.2">
      <c r="A41" t="s">
        <v>38</v>
      </c>
      <c r="B41" s="1" t="s">
        <v>359</v>
      </c>
      <c r="C41" s="46">
        <v>1098163</v>
      </c>
      <c r="D41">
        <f>+Table4[[#This Row],[Clinton EV]]+Table4[[#This Row],[Trump EV]]</f>
        <v>4</v>
      </c>
      <c r="E41">
        <f>+(Table4[[#This Row],[Total EV]]/Table4[[#This Row],[ApportionPop]]) * 1000000</f>
        <v>3.6424465220554687</v>
      </c>
      <c r="F41" s="40" t="str">
        <f>+IF(Table4[[#This Row],[Clinton Votes]]&gt;Table4[[#This Row],[Trump Votes]],"C","T")</f>
        <v>C</v>
      </c>
      <c r="G41" s="6">
        <v>252525</v>
      </c>
      <c r="H41" s="7">
        <v>0.54410000000000003</v>
      </c>
      <c r="I41" s="39">
        <v>4</v>
      </c>
      <c r="J41" s="6">
        <v>180543</v>
      </c>
      <c r="K41" s="7">
        <v>0.38900000000000001</v>
      </c>
      <c r="L41" s="8">
        <v>0</v>
      </c>
      <c r="M41" s="6">
        <v>14746</v>
      </c>
      <c r="N41" s="7">
        <v>3.1800000000000002E-2</v>
      </c>
      <c r="O41" s="8" t="s">
        <v>52</v>
      </c>
      <c r="P41" s="6">
        <v>6220</v>
      </c>
      <c r="Q41" s="7">
        <v>1.34E-2</v>
      </c>
      <c r="R41" s="8" t="s">
        <v>52</v>
      </c>
      <c r="S41" s="8">
        <v>516</v>
      </c>
      <c r="T41" s="7">
        <v>1.1000000000000001E-3</v>
      </c>
      <c r="U41" s="8" t="s">
        <v>52</v>
      </c>
      <c r="V41" s="6">
        <v>9594</v>
      </c>
      <c r="W41" s="7">
        <v>2.07E-2</v>
      </c>
      <c r="X41" s="8" t="s">
        <v>52</v>
      </c>
      <c r="Y41" s="39" t="s">
        <v>447</v>
      </c>
      <c r="Z41" s="39">
        <v>-15.510000000000002</v>
      </c>
      <c r="AA41" s="48">
        <v>464144</v>
      </c>
      <c r="AB41" s="8">
        <f>+(Table4[[#This Row],[Total EV]]/Table4[[#This Row],[Total Votes]]) * 1000000</f>
        <v>8.618015098762454</v>
      </c>
    </row>
    <row r="42" spans="1:28" ht="17" x14ac:dyDescent="0.2">
      <c r="A42" t="s">
        <v>39</v>
      </c>
      <c r="B42" s="1" t="s">
        <v>362</v>
      </c>
      <c r="C42" s="46">
        <v>5124712</v>
      </c>
      <c r="D42">
        <f>+Table4[[#This Row],[Clinton EV]]+Table4[[#This Row],[Trump EV]]</f>
        <v>9</v>
      </c>
      <c r="E42">
        <f>+(Table4[[#This Row],[Total EV]]/Table4[[#This Row],[ApportionPop]]) * 1000000</f>
        <v>1.7561962506380846</v>
      </c>
      <c r="F42" s="40" t="str">
        <f>+IF(Table4[[#This Row],[Clinton Votes]]&gt;Table4[[#This Row],[Trump Votes]],"C","T")</f>
        <v>T</v>
      </c>
      <c r="G42" s="6">
        <v>855373</v>
      </c>
      <c r="H42" s="7">
        <v>0.40670000000000001</v>
      </c>
      <c r="I42" s="39">
        <v>0</v>
      </c>
      <c r="J42" s="6">
        <v>1155389</v>
      </c>
      <c r="K42" s="7">
        <v>0.5494</v>
      </c>
      <c r="L42" s="8">
        <v>9</v>
      </c>
      <c r="M42" s="6">
        <v>49204</v>
      </c>
      <c r="N42" s="7">
        <v>2.3400000000000001E-2</v>
      </c>
      <c r="O42" s="8" t="s">
        <v>52</v>
      </c>
      <c r="P42" s="6">
        <v>13034</v>
      </c>
      <c r="Q42" s="7">
        <v>6.1999999999999998E-3</v>
      </c>
      <c r="R42" s="8" t="s">
        <v>52</v>
      </c>
      <c r="S42" s="6">
        <v>21016</v>
      </c>
      <c r="T42" s="7">
        <v>0.01</v>
      </c>
      <c r="U42" s="8" t="s">
        <v>52</v>
      </c>
      <c r="V42" s="6">
        <v>9011</v>
      </c>
      <c r="W42" s="7">
        <v>4.3E-3</v>
      </c>
      <c r="X42" s="8" t="s">
        <v>52</v>
      </c>
      <c r="Y42" s="39">
        <v>300016</v>
      </c>
      <c r="Z42" s="39">
        <v>14.27</v>
      </c>
      <c r="AA42" s="48">
        <v>2103027</v>
      </c>
      <c r="AB42" s="8">
        <f>+(Table4[[#This Row],[Total EV]]/Table4[[#This Row],[Total Votes]]) * 1000000</f>
        <v>4.2795456263756959</v>
      </c>
    </row>
    <row r="43" spans="1:28" ht="17" x14ac:dyDescent="0.2">
      <c r="A43" t="s">
        <v>40</v>
      </c>
      <c r="B43" s="1" t="s">
        <v>365</v>
      </c>
      <c r="C43" s="46">
        <v>887770</v>
      </c>
      <c r="D43">
        <f>+Table4[[#This Row],[Clinton EV]]+Table4[[#This Row],[Trump EV]]</f>
        <v>3</v>
      </c>
      <c r="E43">
        <f>+(Table4[[#This Row],[Total EV]]/Table4[[#This Row],[ApportionPop]]) * 1000000</f>
        <v>3.3792536355137033</v>
      </c>
      <c r="F43" s="40" t="str">
        <f>+IF(Table4[[#This Row],[Clinton Votes]]&gt;Table4[[#This Row],[Trump Votes]],"C","T")</f>
        <v>T</v>
      </c>
      <c r="G43" s="6">
        <v>117458</v>
      </c>
      <c r="H43" s="7">
        <v>0.31740000000000002</v>
      </c>
      <c r="I43" s="39">
        <v>0</v>
      </c>
      <c r="J43" s="6">
        <v>227721</v>
      </c>
      <c r="K43" s="7">
        <v>0.61529999999999996</v>
      </c>
      <c r="L43" s="8">
        <v>3</v>
      </c>
      <c r="M43" s="6">
        <v>20850</v>
      </c>
      <c r="N43" s="7">
        <v>5.6300000000000003E-2</v>
      </c>
      <c r="O43" s="8" t="s">
        <v>52</v>
      </c>
      <c r="P43" s="8" t="s">
        <v>52</v>
      </c>
      <c r="Q43" s="8" t="s">
        <v>52</v>
      </c>
      <c r="R43" s="8" t="s">
        <v>52</v>
      </c>
      <c r="S43" s="8" t="s">
        <v>52</v>
      </c>
      <c r="T43" s="8" t="s">
        <v>52</v>
      </c>
      <c r="U43" s="8" t="s">
        <v>52</v>
      </c>
      <c r="V43" s="6">
        <v>4064</v>
      </c>
      <c r="W43" s="7">
        <v>1.0999999999999999E-2</v>
      </c>
      <c r="X43" s="8" t="s">
        <v>52</v>
      </c>
      <c r="Y43" s="39">
        <v>110263</v>
      </c>
      <c r="Z43" s="39">
        <v>29.789999999999996</v>
      </c>
      <c r="AA43" s="48">
        <v>370093</v>
      </c>
      <c r="AB43" s="8">
        <f>+(Table4[[#This Row],[Total EV]]/Table4[[#This Row],[Total Votes]]) * 1000000</f>
        <v>8.1060706362995258</v>
      </c>
    </row>
    <row r="44" spans="1:28" ht="17" x14ac:dyDescent="0.2">
      <c r="A44" t="s">
        <v>41</v>
      </c>
      <c r="B44" s="1" t="s">
        <v>369</v>
      </c>
      <c r="C44" s="46">
        <v>6916897</v>
      </c>
      <c r="D44">
        <f>+Table4[[#This Row],[Clinton EV]]+Table4[[#This Row],[Trump EV]]</f>
        <v>11</v>
      </c>
      <c r="E44">
        <f>+(Table4[[#This Row],[Total EV]]/Table4[[#This Row],[ApportionPop]]) * 1000000</f>
        <v>1.5903084865944948</v>
      </c>
      <c r="F44" s="40" t="str">
        <f>+IF(Table4[[#This Row],[Clinton Votes]]&gt;Table4[[#This Row],[Trump Votes]],"C","T")</f>
        <v>T</v>
      </c>
      <c r="G44" s="6">
        <v>870695</v>
      </c>
      <c r="H44" s="7">
        <v>0.34720000000000001</v>
      </c>
      <c r="I44" s="39">
        <v>0</v>
      </c>
      <c r="J44" s="6">
        <v>1522925</v>
      </c>
      <c r="K44" s="7">
        <v>0.60719999999999996</v>
      </c>
      <c r="L44" s="8">
        <v>11</v>
      </c>
      <c r="M44" s="6">
        <v>70397</v>
      </c>
      <c r="N44" s="7">
        <v>2.81E-2</v>
      </c>
      <c r="O44" s="8" t="s">
        <v>52</v>
      </c>
      <c r="P44" s="6">
        <v>15993</v>
      </c>
      <c r="Q44" s="7">
        <v>6.4000000000000003E-3</v>
      </c>
      <c r="R44" s="8" t="s">
        <v>52</v>
      </c>
      <c r="S44" s="6">
        <v>11991</v>
      </c>
      <c r="T44" s="7">
        <v>4.7999999999999996E-3</v>
      </c>
      <c r="U44" s="8" t="s">
        <v>52</v>
      </c>
      <c r="V44" s="6">
        <v>16026</v>
      </c>
      <c r="W44" s="7">
        <v>6.4000000000000003E-3</v>
      </c>
      <c r="X44" s="8" t="s">
        <v>52</v>
      </c>
      <c r="Y44" s="39">
        <v>652230</v>
      </c>
      <c r="Z44" s="39">
        <v>25.999999999999996</v>
      </c>
      <c r="AA44" s="48">
        <v>2508027</v>
      </c>
      <c r="AB44" s="8">
        <f>+(Table4[[#This Row],[Total EV]]/Table4[[#This Row],[Total Votes]]) * 1000000</f>
        <v>4.385917695463406</v>
      </c>
    </row>
    <row r="45" spans="1:28" ht="17" x14ac:dyDescent="0.2">
      <c r="A45" t="s">
        <v>42</v>
      </c>
      <c r="B45" s="1" t="s">
        <v>371</v>
      </c>
      <c r="C45" s="46">
        <v>29183290</v>
      </c>
      <c r="D45">
        <v>38</v>
      </c>
      <c r="E45">
        <f>+(Table4[[#This Row],[Total EV]]/Table4[[#This Row],[ApportionPop]]) * 1000000</f>
        <v>1.3021150117070421</v>
      </c>
      <c r="F45" s="40" t="str">
        <f>+IF(Table4[[#This Row],[Clinton Votes]]&gt;Table4[[#This Row],[Trump Votes]],"C","T")</f>
        <v>T</v>
      </c>
      <c r="G45" s="6">
        <v>3877868</v>
      </c>
      <c r="H45" s="7">
        <v>0.43240000000000001</v>
      </c>
      <c r="I45" s="39">
        <v>0</v>
      </c>
      <c r="J45" s="6">
        <v>4685047</v>
      </c>
      <c r="K45" s="7">
        <v>0.52229999999999999</v>
      </c>
      <c r="L45" s="8">
        <v>36</v>
      </c>
      <c r="M45" s="6">
        <v>283492</v>
      </c>
      <c r="N45" s="7">
        <v>3.1600000000000003E-2</v>
      </c>
      <c r="O45" s="8" t="s">
        <v>52</v>
      </c>
      <c r="P45" s="6">
        <v>71558</v>
      </c>
      <c r="Q45" s="7">
        <v>8.0000000000000002E-3</v>
      </c>
      <c r="R45" s="8" t="s">
        <v>52</v>
      </c>
      <c r="S45" s="6">
        <v>42366</v>
      </c>
      <c r="T45" s="7">
        <v>4.7000000000000002E-3</v>
      </c>
      <c r="U45" s="8" t="s">
        <v>52</v>
      </c>
      <c r="V45" s="6">
        <v>8895</v>
      </c>
      <c r="W45" s="7">
        <v>1E-3</v>
      </c>
      <c r="X45" s="8">
        <v>2</v>
      </c>
      <c r="Y45" s="39">
        <v>807179</v>
      </c>
      <c r="Z45" s="39">
        <v>8.9899999999999984</v>
      </c>
      <c r="AA45" s="48">
        <v>8969226</v>
      </c>
      <c r="AB45" s="8">
        <f>+(Table4[[#This Row],[Total EV]]/Table4[[#This Row],[Total Votes]]) * 1000000</f>
        <v>4.2367089423323705</v>
      </c>
    </row>
    <row r="46" spans="1:28" ht="17" x14ac:dyDescent="0.2">
      <c r="A46" t="s">
        <v>43</v>
      </c>
      <c r="B46" s="1" t="s">
        <v>374</v>
      </c>
      <c r="C46" s="46">
        <v>3275252</v>
      </c>
      <c r="D46">
        <f>+Table4[[#This Row],[Clinton EV]]+Table4[[#This Row],[Trump EV]]</f>
        <v>6</v>
      </c>
      <c r="E46">
        <f>+(Table4[[#This Row],[Total EV]]/Table4[[#This Row],[ApportionPop]]) * 1000000</f>
        <v>1.8319201087427777</v>
      </c>
      <c r="F46" s="40" t="str">
        <f>+IF(Table4[[#This Row],[Clinton Votes]]&gt;Table4[[#This Row],[Trump Votes]],"C","T")</f>
        <v>T</v>
      </c>
      <c r="G46" s="6">
        <v>310676</v>
      </c>
      <c r="H46" s="7">
        <v>0.27460000000000001</v>
      </c>
      <c r="I46" s="39">
        <v>0</v>
      </c>
      <c r="J46" s="6">
        <v>515231</v>
      </c>
      <c r="K46" s="7">
        <v>0.45540000000000003</v>
      </c>
      <c r="L46" s="8">
        <v>6</v>
      </c>
      <c r="M46" s="6">
        <v>39608</v>
      </c>
      <c r="N46" s="7">
        <v>3.5000000000000003E-2</v>
      </c>
      <c r="O46" s="8" t="s">
        <v>52</v>
      </c>
      <c r="P46" s="6">
        <v>9438</v>
      </c>
      <c r="Q46" s="7">
        <v>8.3000000000000001E-3</v>
      </c>
      <c r="R46" s="8" t="s">
        <v>52</v>
      </c>
      <c r="S46" s="6">
        <v>243690</v>
      </c>
      <c r="T46" s="7">
        <v>0.21540000000000001</v>
      </c>
      <c r="U46" s="8" t="s">
        <v>52</v>
      </c>
      <c r="V46" s="6">
        <v>12787</v>
      </c>
      <c r="W46" s="7">
        <v>1.1299999999999999E-2</v>
      </c>
      <c r="X46" s="8" t="s">
        <v>52</v>
      </c>
      <c r="Y46" s="39">
        <v>204555</v>
      </c>
      <c r="Z46" s="39">
        <v>18.080000000000002</v>
      </c>
      <c r="AA46" s="48">
        <v>1131430</v>
      </c>
      <c r="AB46" s="8">
        <f>+(Table4[[#This Row],[Total EV]]/Table4[[#This Row],[Total Votes]]) * 1000000</f>
        <v>5.3030236072934258</v>
      </c>
    </row>
    <row r="47" spans="1:28" ht="17" x14ac:dyDescent="0.2">
      <c r="A47" t="s">
        <v>44</v>
      </c>
      <c r="B47" s="1" t="s">
        <v>377</v>
      </c>
      <c r="C47" s="46">
        <v>643503</v>
      </c>
      <c r="D47">
        <f>+Table4[[#This Row],[Clinton EV]]+Table4[[#This Row],[Trump EV]]</f>
        <v>3</v>
      </c>
      <c r="E47">
        <f>+(Table4[[#This Row],[Total EV]]/Table4[[#This Row],[ApportionPop]]) * 1000000</f>
        <v>4.6619829278185181</v>
      </c>
      <c r="F47" s="40" t="str">
        <f>+IF(Table4[[#This Row],[Clinton Votes]]&gt;Table4[[#This Row],[Trump Votes]],"C","T")</f>
        <v>C</v>
      </c>
      <c r="G47" s="6">
        <v>178573</v>
      </c>
      <c r="H47" s="7">
        <v>0.56679999999999997</v>
      </c>
      <c r="I47" s="39">
        <v>3</v>
      </c>
      <c r="J47" s="6">
        <v>95369</v>
      </c>
      <c r="K47" s="7">
        <v>0.30270000000000002</v>
      </c>
      <c r="L47" s="8">
        <v>0</v>
      </c>
      <c r="M47" s="6">
        <v>10078</v>
      </c>
      <c r="N47" s="7">
        <v>3.2000000000000001E-2</v>
      </c>
      <c r="O47" s="8" t="s">
        <v>52</v>
      </c>
      <c r="P47" s="6">
        <v>6758</v>
      </c>
      <c r="Q47" s="7">
        <v>2.1399999999999999E-2</v>
      </c>
      <c r="R47" s="8" t="s">
        <v>52</v>
      </c>
      <c r="S47" s="8">
        <v>639</v>
      </c>
      <c r="T47" s="7">
        <v>2E-3</v>
      </c>
      <c r="U47" s="8" t="s">
        <v>52</v>
      </c>
      <c r="V47" s="6">
        <v>23650</v>
      </c>
      <c r="W47" s="7">
        <v>7.51E-2</v>
      </c>
      <c r="X47" s="8" t="s">
        <v>52</v>
      </c>
      <c r="Y47" s="39" t="s">
        <v>451</v>
      </c>
      <c r="Z47" s="39">
        <v>-26.409999999999993</v>
      </c>
      <c r="AA47" s="48">
        <v>315067</v>
      </c>
      <c r="AB47" s="8">
        <f>+(Table4[[#This Row],[Total EV]]/Table4[[#This Row],[Total Votes]]) * 1000000</f>
        <v>9.5217842554123404</v>
      </c>
    </row>
    <row r="48" spans="1:28" ht="17" x14ac:dyDescent="0.2">
      <c r="A48" t="s">
        <v>480</v>
      </c>
      <c r="B48" s="1" t="s">
        <v>380</v>
      </c>
      <c r="C48" s="46">
        <v>8654542</v>
      </c>
      <c r="D48">
        <f>+Table4[[#This Row],[Clinton EV]]+Table4[[#This Row],[Trump EV]]</f>
        <v>13</v>
      </c>
      <c r="E48">
        <f>+(Table4[[#This Row],[Total EV]]/Table4[[#This Row],[ApportionPop]]) * 1000000</f>
        <v>1.5021014399144403</v>
      </c>
      <c r="F48" s="40" t="str">
        <f>+IF(Table4[[#This Row],[Clinton Votes]]&gt;Table4[[#This Row],[Trump Votes]],"C","T")</f>
        <v>C</v>
      </c>
      <c r="G48" s="6">
        <v>1981473</v>
      </c>
      <c r="H48" s="7">
        <v>0.49730000000000002</v>
      </c>
      <c r="I48" s="39">
        <v>13</v>
      </c>
      <c r="J48" s="6">
        <v>1769443</v>
      </c>
      <c r="K48" s="7">
        <v>0.44409999999999999</v>
      </c>
      <c r="L48" s="8">
        <v>0</v>
      </c>
      <c r="M48" s="6">
        <v>118274</v>
      </c>
      <c r="N48" s="7">
        <v>2.9700000000000001E-2</v>
      </c>
      <c r="O48" s="8" t="s">
        <v>52</v>
      </c>
      <c r="P48" s="6">
        <v>27638</v>
      </c>
      <c r="Q48" s="7">
        <v>6.8999999999999999E-3</v>
      </c>
      <c r="R48" s="8" t="s">
        <v>52</v>
      </c>
      <c r="S48" s="6">
        <v>54054</v>
      </c>
      <c r="T48" s="7">
        <v>1.3599999999999999E-2</v>
      </c>
      <c r="U48" s="8" t="s">
        <v>52</v>
      </c>
      <c r="V48" s="6">
        <v>33749</v>
      </c>
      <c r="W48" s="7">
        <v>8.5000000000000006E-3</v>
      </c>
      <c r="X48" s="8" t="s">
        <v>52</v>
      </c>
      <c r="Y48" s="39" t="s">
        <v>449</v>
      </c>
      <c r="Z48" s="39">
        <v>-5.3200000000000021</v>
      </c>
      <c r="AA48" s="48">
        <v>3984631</v>
      </c>
      <c r="AB48" s="8">
        <f>+(Table4[[#This Row],[Total EV]]/Table4[[#This Row],[Total Votes]]) * 1000000</f>
        <v>3.2625354769362582</v>
      </c>
    </row>
    <row r="49" spans="1:28" ht="17" x14ac:dyDescent="0.2">
      <c r="A49" t="s">
        <v>46</v>
      </c>
      <c r="B49" s="1" t="s">
        <v>383</v>
      </c>
      <c r="C49" s="46">
        <v>7715946</v>
      </c>
      <c r="D49">
        <v>12</v>
      </c>
      <c r="E49">
        <f>+(Table4[[#This Row],[Total EV]]/Table4[[#This Row],[ApportionPop]]) * 1000000</f>
        <v>1.5552208374708689</v>
      </c>
      <c r="F49" s="40" t="str">
        <f>+IF(Table4[[#This Row],[Clinton Votes]]&gt;Table4[[#This Row],[Trump Votes]],"C","T")</f>
        <v>C</v>
      </c>
      <c r="G49" s="6">
        <v>1742718</v>
      </c>
      <c r="H49" s="7">
        <v>0.52539999999999998</v>
      </c>
      <c r="I49" s="39">
        <v>8</v>
      </c>
      <c r="J49" s="6">
        <v>1221747</v>
      </c>
      <c r="K49" s="7">
        <v>0.36830000000000002</v>
      </c>
      <c r="L49" s="8">
        <v>0</v>
      </c>
      <c r="M49" s="6">
        <v>160879</v>
      </c>
      <c r="N49" s="7">
        <v>4.8500000000000001E-2</v>
      </c>
      <c r="O49" s="8" t="s">
        <v>52</v>
      </c>
      <c r="P49" s="6">
        <v>58417</v>
      </c>
      <c r="Q49" s="7">
        <v>1.7600000000000001E-2</v>
      </c>
      <c r="R49" s="8" t="s">
        <v>52</v>
      </c>
      <c r="S49" s="8" t="s">
        <v>52</v>
      </c>
      <c r="T49" s="8" t="s">
        <v>52</v>
      </c>
      <c r="U49" s="8" t="s">
        <v>52</v>
      </c>
      <c r="V49" s="6">
        <v>133258</v>
      </c>
      <c r="W49" s="7">
        <v>4.02E-2</v>
      </c>
      <c r="X49" s="8">
        <v>4</v>
      </c>
      <c r="Y49" s="39" t="s">
        <v>453</v>
      </c>
      <c r="Z49" s="39">
        <v>-15.709999999999996</v>
      </c>
      <c r="AA49" s="48">
        <v>3317019</v>
      </c>
      <c r="AB49" s="8">
        <f>+(Table4[[#This Row],[Total EV]]/Table4[[#This Row],[Total Votes]]) * 1000000</f>
        <v>3.6177061391568754</v>
      </c>
    </row>
    <row r="50" spans="1:28" ht="17" x14ac:dyDescent="0.2">
      <c r="A50" t="s">
        <v>47</v>
      </c>
      <c r="B50" s="1" t="s">
        <v>387</v>
      </c>
      <c r="C50" s="46">
        <v>1795045</v>
      </c>
      <c r="D50">
        <f>+Table4[[#This Row],[Clinton EV]]+Table4[[#This Row],[Trump EV]]</f>
        <v>5</v>
      </c>
      <c r="E50">
        <f>+(Table4[[#This Row],[Total EV]]/Table4[[#This Row],[ApportionPop]]) * 1000000</f>
        <v>2.785445490224479</v>
      </c>
      <c r="F50" s="40" t="str">
        <f>+IF(Table4[[#This Row],[Clinton Votes]]&gt;Table4[[#This Row],[Trump Votes]],"C","T")</f>
        <v>T</v>
      </c>
      <c r="G50" s="6">
        <v>188794</v>
      </c>
      <c r="H50" s="7">
        <v>0.26429999999999998</v>
      </c>
      <c r="I50" s="39">
        <v>0</v>
      </c>
      <c r="J50" s="6">
        <v>489371</v>
      </c>
      <c r="K50" s="7">
        <v>0.68500000000000005</v>
      </c>
      <c r="L50" s="8">
        <v>5</v>
      </c>
      <c r="M50" s="6">
        <v>23004</v>
      </c>
      <c r="N50" s="7">
        <v>3.2199999999999999E-2</v>
      </c>
      <c r="O50" s="8" t="s">
        <v>52</v>
      </c>
      <c r="P50" s="6">
        <v>8075</v>
      </c>
      <c r="Q50" s="7">
        <v>1.1299999999999999E-2</v>
      </c>
      <c r="R50" s="8" t="s">
        <v>52</v>
      </c>
      <c r="S50" s="6">
        <v>1104</v>
      </c>
      <c r="T50" s="7">
        <v>1.5E-3</v>
      </c>
      <c r="U50" s="8" t="s">
        <v>52</v>
      </c>
      <c r="V50" s="6">
        <v>4075</v>
      </c>
      <c r="W50" s="7">
        <v>5.7000000000000002E-3</v>
      </c>
      <c r="X50" s="8" t="s">
        <v>52</v>
      </c>
      <c r="Y50" s="39">
        <v>300577</v>
      </c>
      <c r="Z50" s="39">
        <v>42.070000000000007</v>
      </c>
      <c r="AA50" s="48">
        <v>714423</v>
      </c>
      <c r="AB50" s="8">
        <f>+(Table4[[#This Row],[Total EV]]/Table4[[#This Row],[Total Votes]]) * 1000000</f>
        <v>6.9986548585361898</v>
      </c>
    </row>
    <row r="51" spans="1:28" ht="17" x14ac:dyDescent="0.2">
      <c r="A51" t="s">
        <v>48</v>
      </c>
      <c r="B51" s="1" t="s">
        <v>391</v>
      </c>
      <c r="C51" s="46">
        <v>5897473</v>
      </c>
      <c r="D51">
        <f>+Table4[[#This Row],[Clinton EV]]+Table4[[#This Row],[Trump EV]]</f>
        <v>10</v>
      </c>
      <c r="E51">
        <f>+(Table4[[#This Row],[Total EV]]/Table4[[#This Row],[ApportionPop]]) * 1000000</f>
        <v>1.6956415061162637</v>
      </c>
      <c r="F51" s="40" t="str">
        <f>+IF(Table4[[#This Row],[Clinton Votes]]&gt;Table4[[#This Row],[Trump Votes]],"C","T")</f>
        <v>T</v>
      </c>
      <c r="G51" s="6">
        <v>1382536</v>
      </c>
      <c r="H51" s="7">
        <v>0.46450000000000002</v>
      </c>
      <c r="I51" s="39">
        <v>0</v>
      </c>
      <c r="J51" s="6">
        <v>1405284</v>
      </c>
      <c r="K51" s="7">
        <v>0.47220000000000001</v>
      </c>
      <c r="L51" s="8">
        <v>10</v>
      </c>
      <c r="M51" s="6">
        <v>106674</v>
      </c>
      <c r="N51" s="7">
        <v>3.5799999999999998E-2</v>
      </c>
      <c r="O51" s="8" t="s">
        <v>52</v>
      </c>
      <c r="P51" s="6">
        <v>31072</v>
      </c>
      <c r="Q51" s="7">
        <v>1.04E-2</v>
      </c>
      <c r="R51" s="8" t="s">
        <v>52</v>
      </c>
      <c r="S51" s="6">
        <v>11855</v>
      </c>
      <c r="T51" s="7">
        <v>4.0000000000000001E-3</v>
      </c>
      <c r="U51" s="8" t="s">
        <v>52</v>
      </c>
      <c r="V51" s="6">
        <v>38729</v>
      </c>
      <c r="W51" s="7">
        <v>1.2999999999999999E-2</v>
      </c>
      <c r="X51" s="8" t="s">
        <v>52</v>
      </c>
      <c r="Y51" s="39">
        <v>22748</v>
      </c>
      <c r="Z51" s="39">
        <v>0.76999999999999846</v>
      </c>
      <c r="AA51" s="48">
        <v>2976150</v>
      </c>
      <c r="AB51" s="8">
        <f>+(Table4[[#This Row],[Total EV]]/Table4[[#This Row],[Total Votes]]) * 1000000</f>
        <v>3.3600456966214742</v>
      </c>
    </row>
    <row r="52" spans="1:28" ht="17" x14ac:dyDescent="0.2">
      <c r="A52" t="s">
        <v>49</v>
      </c>
      <c r="B52" s="1" t="s">
        <v>395</v>
      </c>
      <c r="C52" s="46">
        <v>577719</v>
      </c>
      <c r="D52">
        <f>+Table4[[#This Row],[Clinton EV]]+Table4[[#This Row],[Trump EV]]</f>
        <v>3</v>
      </c>
      <c r="E52">
        <f>+(Table4[[#This Row],[Total EV]]/Table4[[#This Row],[ApportionPop]]) * 1000000</f>
        <v>5.1928359635047494</v>
      </c>
      <c r="F52" s="40" t="str">
        <f>+IF(Table4[[#This Row],[Clinton Votes]]&gt;Table4[[#This Row],[Trump Votes]],"C","T")</f>
        <v>T</v>
      </c>
      <c r="G52" s="6">
        <v>55973</v>
      </c>
      <c r="H52" s="7">
        <v>0.21879999999999999</v>
      </c>
      <c r="I52" s="39">
        <v>0</v>
      </c>
      <c r="J52" s="6">
        <v>174419</v>
      </c>
      <c r="K52" s="7">
        <v>0.68169999999999997</v>
      </c>
      <c r="L52" s="8">
        <v>3</v>
      </c>
      <c r="M52" s="6">
        <v>13287</v>
      </c>
      <c r="N52" s="7">
        <v>5.1900000000000002E-2</v>
      </c>
      <c r="O52" s="8" t="s">
        <v>52</v>
      </c>
      <c r="P52" s="6">
        <v>2515</v>
      </c>
      <c r="Q52" s="7">
        <v>9.7999999999999997E-3</v>
      </c>
      <c r="R52" s="8" t="s">
        <v>52</v>
      </c>
      <c r="S52" s="8" t="s">
        <v>52</v>
      </c>
      <c r="T52" s="8" t="s">
        <v>52</v>
      </c>
      <c r="U52" s="8" t="s">
        <v>52</v>
      </c>
      <c r="V52" s="6">
        <v>9655</v>
      </c>
      <c r="W52" s="7">
        <v>3.78E-2</v>
      </c>
      <c r="X52" s="8" t="s">
        <v>52</v>
      </c>
      <c r="Y52" s="39">
        <v>118446</v>
      </c>
      <c r="Z52" s="39">
        <v>46.29</v>
      </c>
      <c r="AA52" s="48">
        <v>255849</v>
      </c>
      <c r="AB52" s="8">
        <f>+(Table4[[#This Row],[Total EV]]/Table4[[#This Row],[Total Votes]]) * 1000000</f>
        <v>11.725666310988121</v>
      </c>
    </row>
    <row r="54" spans="1:28" x14ac:dyDescent="0.2">
      <c r="D54">
        <f>+SUM(Table4[Total EV])</f>
        <v>538</v>
      </c>
    </row>
  </sheetData>
  <hyperlinks>
    <hyperlink ref="A2" r:id="rId1" tooltip="2016 United States presidential election in Alabama" display="https://en.wikipedia.org/wiki/2016_United_States_presidential_election_in_Alabama" xr:uid="{8655B5E4-DCC0-264F-8493-4B5A9011792F}"/>
    <hyperlink ref="A3" r:id="rId2" tooltip="2016 United States presidential election in Alaska" display="https://en.wikipedia.org/wiki/2016_United_States_presidential_election_in_Alaska" xr:uid="{AC226F03-AD61-B443-A386-9E759F784630}"/>
    <hyperlink ref="A4" r:id="rId3" tooltip="2016 United States presidential election in Arizona" display="https://en.wikipedia.org/wiki/2016_United_States_presidential_election_in_Arizona" xr:uid="{5EA6B665-0B62-E649-BF68-F6E584DED4C1}"/>
    <hyperlink ref="A5" r:id="rId4" tooltip="2016 United States presidential election in Arkansas" display="https://en.wikipedia.org/wiki/2016_United_States_presidential_election_in_Arkansas" xr:uid="{D0362BA4-4DF3-DF47-AF00-A3DA2E1005DD}"/>
    <hyperlink ref="A6" r:id="rId5" tooltip="2016 United States presidential election in California" display="https://en.wikipedia.org/wiki/2016_United_States_presidential_election_in_California" xr:uid="{5A92DAE8-794F-ED48-8946-B45E4DED541D}"/>
    <hyperlink ref="A7" r:id="rId6" tooltip="2016 United States presidential election in Colorado" display="https://en.wikipedia.org/wiki/2016_United_States_presidential_election_in_Colorado" xr:uid="{AE6FF3FE-923E-C44E-A688-28A6048FD0D4}"/>
    <hyperlink ref="A8" r:id="rId7" tooltip="2016 United States presidential election in Connecticut" display="https://en.wikipedia.org/wiki/2016_United_States_presidential_election_in_Connecticut" xr:uid="{5680325B-92FA-1B44-815B-AC7074592446}"/>
    <hyperlink ref="A10" r:id="rId8" tooltip="2016 United States presidential election in the District of Columbia" display="https://en.wikipedia.org/wiki/2016_United_States_presidential_election_in_the_District_of_Columbia" xr:uid="{B551A31D-F686-5A40-B4CF-0B31E4B938D5}"/>
    <hyperlink ref="A9" r:id="rId9" tooltip="2016 United States presidential election in Delaware" display="https://en.wikipedia.org/wiki/2016_United_States_presidential_election_in_Delaware" xr:uid="{57AEBFB2-B4A2-0A4D-ACAE-CB196B23F3FB}"/>
    <hyperlink ref="A11" r:id="rId10" tooltip="2016 United States presidential election in Florida" display="https://en.wikipedia.org/wiki/2016_United_States_presidential_election_in_Florida" xr:uid="{3177051E-6D37-E047-AAB5-EBC6EAF73EC0}"/>
    <hyperlink ref="A12" r:id="rId11" tooltip="2016 United States presidential election in Georgia" display="https://en.wikipedia.org/wiki/2016_United_States_presidential_election_in_Georgia" xr:uid="{7D69160F-9D93-784B-8EFA-85FBB7E48E0A}"/>
    <hyperlink ref="A13" r:id="rId12" tooltip="2016 United States presidential election in Hawaii" display="https://en.wikipedia.org/wiki/2016_United_States_presidential_election_in_Hawaii" xr:uid="{FAE73A5E-F839-194E-A963-5F1860D68F54}"/>
    <hyperlink ref="A14" r:id="rId13" tooltip="2016 United States presidential election in Idaho" display="https://en.wikipedia.org/wiki/2016_United_States_presidential_election_in_Idaho" xr:uid="{30E1F658-216E-124F-BC9C-426AD14510E7}"/>
    <hyperlink ref="A15" r:id="rId14" tooltip="2016 United States presidential election in Illinois" display="https://en.wikipedia.org/wiki/2016_United_States_presidential_election_in_Illinois" xr:uid="{D64951BA-7811-9D43-A79F-46483205B9F9}"/>
    <hyperlink ref="A16" r:id="rId15" tooltip="2016 United States presidential election in Indiana" display="https://en.wikipedia.org/wiki/2016_United_States_presidential_election_in_Indiana" xr:uid="{5399B48D-DD5A-8A4A-8BC1-385639177410}"/>
    <hyperlink ref="A17" r:id="rId16" tooltip="2016 United States presidential election in Iowa" display="https://en.wikipedia.org/wiki/2016_United_States_presidential_election_in_Iowa" xr:uid="{8F27FE91-4280-F544-8980-0C8B7B36A7A8}"/>
    <hyperlink ref="A18" r:id="rId17" tooltip="2016 United States presidential election in Kansas" display="https://en.wikipedia.org/wiki/2016_United_States_presidential_election_in_Kansas" xr:uid="{C4278E17-19D9-2D49-BCCE-88039CFC11F9}"/>
    <hyperlink ref="A19" r:id="rId18" tooltip="2016 United States presidential election in Kentucky" display="https://en.wikipedia.org/wiki/2016_United_States_presidential_election_in_Kentucky" xr:uid="{E736C02F-4447-7646-964B-4DDA1C141F86}"/>
    <hyperlink ref="A20" r:id="rId19" tooltip="2016 United States presidential election in Louisiana" display="https://en.wikipedia.org/wiki/2016_United_States_presidential_election_in_Louisiana" xr:uid="{94DE28C8-0FFD-0A44-A7A1-9885DE75FC60}"/>
    <hyperlink ref="A21" r:id="rId20" tooltip="2016 United States presidential election in Maine" display="https://en.wikipedia.org/wiki/2016_United_States_presidential_election_in_Maine" xr:uid="{CEC7005F-4264-AB47-8CF1-0660FC7F8605}"/>
    <hyperlink ref="A23" r:id="rId21" tooltip="2016 United States presidential election in Massachusetts" display="https://en.wikipedia.org/wiki/2016_United_States_presidential_election_in_Massachusetts" xr:uid="{1DD0C55C-32EC-5441-AEC3-023630F73A73}"/>
    <hyperlink ref="A22" r:id="rId22" tooltip="2016 United States presidential election in Maryland" display="https://en.wikipedia.org/wiki/2016_United_States_presidential_election_in_Maryland" xr:uid="{D26CA1ED-407C-6541-9B2C-BFA5CA29A034}"/>
    <hyperlink ref="A24" r:id="rId23" tooltip="2016 United States presidential election in Michigan" display="https://en.wikipedia.org/wiki/2016_United_States_presidential_election_in_Michigan" xr:uid="{2DA50A03-84F8-FE4B-BB44-AA91DB6788F4}"/>
    <hyperlink ref="A25" r:id="rId24" tooltip="2016 United States presidential election in Minnesota" display="https://en.wikipedia.org/wiki/2016_United_States_presidential_election_in_Minnesota" xr:uid="{E5C65DBF-7A96-7245-A691-BB018DBD38AF}"/>
    <hyperlink ref="A26" r:id="rId25" tooltip="2016 United States presidential election in Mississippi" display="https://en.wikipedia.org/wiki/2016_United_States_presidential_election_in_Mississippi" xr:uid="{EE31F7BD-8E79-2C40-8C7B-CD677B10C68A}"/>
    <hyperlink ref="A27" r:id="rId26" tooltip="2016 United States presidential election in Missouri" display="https://en.wikipedia.org/wiki/2016_United_States_presidential_election_in_Missouri" xr:uid="{1C983304-1389-0D4F-B8E0-FA4AFE2665B8}"/>
    <hyperlink ref="A28" r:id="rId27" tooltip="2016 United States presidential election in Montana" display="https://en.wikipedia.org/wiki/2016_United_States_presidential_election_in_Montana" xr:uid="{07D4FF69-7475-A94B-83EA-56F3C126586C}"/>
    <hyperlink ref="A35" r:id="rId28" tooltip="2016 United States presidential election in North Carolina" display="https://en.wikipedia.org/wiki/2016_United_States_presidential_election_in_North_Carolina" xr:uid="{6EF72605-AA26-4642-9EEC-881860DC4CF3}"/>
    <hyperlink ref="A36" r:id="rId29" tooltip="2016 United States presidential election in North Dakota" display="https://en.wikipedia.org/wiki/2016_United_States_presidential_election_in_North_Dakota" xr:uid="{3B8D994E-B7FC-DA47-A2B2-BCC397608F3A}"/>
    <hyperlink ref="A31" r:id="rId30" tooltip="2016 United States presidential election in New Hampshire" display="https://en.wikipedia.org/wiki/2016_United_States_presidential_election_in_New_Hampshire" xr:uid="{F74119EE-3BE9-DA46-A058-1D0049353A62}"/>
    <hyperlink ref="A32" r:id="rId31" tooltip="2016 United States presidential election in New Jersey" display="https://en.wikipedia.org/wiki/2016_United_States_presidential_election_in_New_Jersey" xr:uid="{2F596C1F-CE65-7046-A0E0-6FDFAAEA6499}"/>
    <hyperlink ref="A33" r:id="rId32" tooltip="2016 United States presidential election in New Mexico" display="https://en.wikipedia.org/wiki/2016_United_States_presidential_election_in_New_Mexico" xr:uid="{DDEDB36B-B123-9541-AAEE-A855904A2BE0}"/>
    <hyperlink ref="A34" r:id="rId33" tooltip="2016 United States presidential election in New York" display="https://en.wikipedia.org/wiki/2016_United_States_presidential_election_in_New_York" xr:uid="{5A23C05C-A792-C84D-A8AF-166D2248C29B}"/>
    <hyperlink ref="A29" r:id="rId34" tooltip="2016 United States presidential election in Nebraska" display="https://en.wikipedia.org/wiki/2016_United_States_presidential_election_in_Nebraska" xr:uid="{A7CC98BB-D175-3048-A93B-43C2BD9C206E}"/>
    <hyperlink ref="A30" r:id="rId35" tooltip="2016 United States presidential election in Nevada" display="https://en.wikipedia.org/wiki/2016_United_States_presidential_election_in_Nevada" xr:uid="{F5C44446-B29B-C142-9E75-F441612E809D}"/>
    <hyperlink ref="A37" r:id="rId36" tooltip="2016 United States presidential election in Ohio" display="https://en.wikipedia.org/wiki/2016_United_States_presidential_election_in_Ohio" xr:uid="{9B9FAF4D-C941-5B4A-ABA7-96080CB261A4}"/>
    <hyperlink ref="A38" r:id="rId37" tooltip="2016 United States presidential election in Oklahoma" display="https://en.wikipedia.org/wiki/2016_United_States_presidential_election_in_Oklahoma" xr:uid="{F8EE0DCA-4B81-EF43-854E-CEEE28CF5616}"/>
    <hyperlink ref="A39" r:id="rId38" tooltip="2016 United States presidential election in Oregon" display="https://en.wikipedia.org/wiki/2016_United_States_presidential_election_in_Oregon" xr:uid="{C4542106-E0DD-3E46-9BD4-F6E649745618}"/>
    <hyperlink ref="A40" r:id="rId39" tooltip="2016 United States presidential election in Pennsylvania" display="https://en.wikipedia.org/wiki/2016_United_States_presidential_election_in_Pennsylvania" xr:uid="{FCB6B1E4-2C90-1B43-8412-D3992C0CE0DB}"/>
    <hyperlink ref="A41" r:id="rId40" tooltip="2016 United States presidential election in Rhode Island" display="https://en.wikipedia.org/wiki/2016_United_States_presidential_election_in_Rhode_Island" xr:uid="{679397FB-2FE8-244E-A892-B730651B28C3}"/>
    <hyperlink ref="A42" r:id="rId41" tooltip="2016 United States presidential election in South Carolina" display="https://en.wikipedia.org/wiki/2016_United_States_presidential_election_in_South_Carolina" xr:uid="{ECB3364A-238B-0148-B458-FD5F58B212FB}"/>
    <hyperlink ref="A43" r:id="rId42" tooltip="2016 United States presidential election in South Dakota" display="https://en.wikipedia.org/wiki/2016_United_States_presidential_election_in_South_Dakota" xr:uid="{7B213B31-85A1-1F4F-A5DF-07AFDB42E645}"/>
    <hyperlink ref="A44" r:id="rId43" tooltip="2016 United States presidential election in Tennessee" display="https://en.wikipedia.org/wiki/2016_United_States_presidential_election_in_Tennessee" xr:uid="{0DF31C29-24E5-3748-8A55-7D3B5A37439D}"/>
    <hyperlink ref="A45" r:id="rId44" tooltip="2016 United States presidential election in Texas" display="https://en.wikipedia.org/wiki/2016_United_States_presidential_election_in_Texas" xr:uid="{9C951092-B946-C240-91D3-3382FD31C02C}"/>
    <hyperlink ref="A46" r:id="rId45" tooltip="2016 United States presidential election in Utah" display="https://en.wikipedia.org/wiki/2016_United_States_presidential_election_in_Utah" xr:uid="{9419507A-F6AB-8240-A6F9-60AF029E2BAC}"/>
    <hyperlink ref="A48" r:id="rId46" tooltip="2016 United States presidential election in Virginia" display="https://en.wikipedia.org/wiki/2016_United_States_presidential_election_in_Virginia" xr:uid="{1D5BC2AB-E792-AD47-85A9-6728DFE1910B}"/>
    <hyperlink ref="A47" r:id="rId47" tooltip="2016 United States presidential election in Vermont" display="https://en.wikipedia.org/wiki/2016_United_States_presidential_election_in_Vermont" xr:uid="{595FFAC6-5803-AE4D-88E1-268A6FFF4D6F}"/>
    <hyperlink ref="A50" r:id="rId48" tooltip="2016 United States presidential election in West Virginia" display="https://en.wikipedia.org/wiki/2016_United_States_presidential_election_in_West_Virginia" xr:uid="{6E266703-BD69-A84B-AFD9-F2BCD9E8B528}"/>
    <hyperlink ref="A49" r:id="rId49" tooltip="2016 United States presidential election in Washington (state)" display="https://en.wikipedia.org/wiki/2016_United_States_presidential_election_in_Washington_(state)" xr:uid="{DC3B6615-D503-1B4F-920A-BF87EB283C0A}"/>
    <hyperlink ref="A51" r:id="rId50" tooltip="2016 United States presidential election in Wisconsin" display="https://en.wikipedia.org/wiki/2016_United_States_presidential_election_in_Wisconsin" xr:uid="{17128674-E3A8-0248-B095-D5A2097ABF3B}"/>
    <hyperlink ref="A52" r:id="rId51" tooltip="2016 United States presidential election in Wyoming" display="https://en.wikipedia.org/wiki/2016_United_States_presidential_election_in_Wyoming" xr:uid="{795212B8-3A70-ED4F-99EC-BBD372F58250}"/>
  </hyperlinks>
  <pageMargins left="0.7" right="0.7" top="0.75" bottom="0.75" header="0.3" footer="0.3"/>
  <tableParts count="1">
    <tablePart r:id="rId5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02C7-5485-DC41-B854-2DB15EA8B6A5}">
  <dimension ref="A1:V57"/>
  <sheetViews>
    <sheetView topLeftCell="A18" zoomScale="111" workbookViewId="0">
      <selection activeCell="E37" sqref="E37:E39"/>
    </sheetView>
  </sheetViews>
  <sheetFormatPr baseColWidth="10" defaultRowHeight="16" x14ac:dyDescent="0.2"/>
  <cols>
    <col min="22" max="22" width="12.83203125" bestFit="1" customWidth="1"/>
  </cols>
  <sheetData>
    <row r="1" spans="1:22" ht="17" x14ac:dyDescent="0.2">
      <c r="A1" s="31" t="s">
        <v>238</v>
      </c>
      <c r="B1" s="42" t="s">
        <v>455</v>
      </c>
      <c r="C1" s="42" t="s">
        <v>456</v>
      </c>
      <c r="D1" s="43" t="s">
        <v>457</v>
      </c>
      <c r="E1" s="42" t="s">
        <v>458</v>
      </c>
      <c r="F1" s="42" t="s">
        <v>459</v>
      </c>
      <c r="G1" s="42" t="s">
        <v>460</v>
      </c>
      <c r="H1" s="42" t="s">
        <v>461</v>
      </c>
      <c r="I1" s="42" t="s">
        <v>462</v>
      </c>
      <c r="J1" s="42" t="s">
        <v>463</v>
      </c>
      <c r="K1" s="42" t="s">
        <v>464</v>
      </c>
      <c r="L1" s="42" t="s">
        <v>465</v>
      </c>
      <c r="M1" s="42" t="s">
        <v>466</v>
      </c>
      <c r="N1" s="42" t="s">
        <v>467</v>
      </c>
      <c r="O1" s="42" t="s">
        <v>468</v>
      </c>
      <c r="P1" s="42" t="s">
        <v>469</v>
      </c>
      <c r="Q1" s="42" t="s">
        <v>470</v>
      </c>
      <c r="R1" s="42" t="s">
        <v>471</v>
      </c>
      <c r="S1" s="42" t="s">
        <v>472</v>
      </c>
      <c r="T1" s="42" t="s">
        <v>474</v>
      </c>
      <c r="U1" s="42" t="s">
        <v>475</v>
      </c>
      <c r="V1" s="42" t="s">
        <v>473</v>
      </c>
    </row>
    <row r="2" spans="1:22" ht="17" x14ac:dyDescent="0.2">
      <c r="A2" s="5" t="s">
        <v>241</v>
      </c>
      <c r="B2" s="6">
        <v>729547</v>
      </c>
      <c r="C2" s="7">
        <v>0.34360000000000002</v>
      </c>
      <c r="D2" s="8" t="s">
        <v>52</v>
      </c>
      <c r="E2" s="6">
        <v>1318255</v>
      </c>
      <c r="F2" s="7">
        <v>0.62080000000000002</v>
      </c>
      <c r="G2" s="8">
        <v>9</v>
      </c>
      <c r="H2" s="6">
        <v>44467</v>
      </c>
      <c r="I2" s="7">
        <v>2.0899999999999998E-2</v>
      </c>
      <c r="J2" s="8" t="s">
        <v>52</v>
      </c>
      <c r="K2" s="6">
        <v>9391</v>
      </c>
      <c r="L2" s="7">
        <v>4.4000000000000003E-3</v>
      </c>
      <c r="M2" s="8" t="s">
        <v>52</v>
      </c>
      <c r="N2" s="8" t="s">
        <v>52</v>
      </c>
      <c r="O2" s="8" t="s">
        <v>52</v>
      </c>
      <c r="P2" s="8" t="s">
        <v>52</v>
      </c>
      <c r="Q2" s="6">
        <v>21712</v>
      </c>
      <c r="R2" s="7">
        <v>1.0200000000000001E-2</v>
      </c>
      <c r="S2" s="8" t="s">
        <v>52</v>
      </c>
      <c r="T2" s="6">
        <v>588708</v>
      </c>
      <c r="U2" s="7">
        <v>0.27729999999999999</v>
      </c>
      <c r="V2" s="6">
        <v>2123372</v>
      </c>
    </row>
    <row r="3" spans="1:22" ht="17" x14ac:dyDescent="0.2">
      <c r="A3" s="5" t="s">
        <v>1</v>
      </c>
      <c r="B3" s="6">
        <v>116454</v>
      </c>
      <c r="C3" s="7">
        <v>0.36549999999999999</v>
      </c>
      <c r="D3" s="8" t="s">
        <v>52</v>
      </c>
      <c r="E3" s="6">
        <v>163387</v>
      </c>
      <c r="F3" s="7">
        <v>0.51280000000000003</v>
      </c>
      <c r="G3" s="8">
        <v>3</v>
      </c>
      <c r="H3" s="6">
        <v>18725</v>
      </c>
      <c r="I3" s="7">
        <v>5.8799999999999998E-2</v>
      </c>
      <c r="J3" s="8" t="s">
        <v>52</v>
      </c>
      <c r="K3" s="6">
        <v>5735</v>
      </c>
      <c r="L3" s="7">
        <v>1.7999999999999999E-2</v>
      </c>
      <c r="M3" s="8" t="s">
        <v>52</v>
      </c>
      <c r="N3" s="8" t="s">
        <v>52</v>
      </c>
      <c r="O3" s="8" t="s">
        <v>52</v>
      </c>
      <c r="P3" s="8" t="s">
        <v>52</v>
      </c>
      <c r="Q3" s="6">
        <v>14307</v>
      </c>
      <c r="R3" s="7">
        <v>4.4900000000000002E-2</v>
      </c>
      <c r="S3" s="8" t="s">
        <v>52</v>
      </c>
      <c r="T3" s="6">
        <v>46933</v>
      </c>
      <c r="U3" s="7">
        <v>0.14729999999999999</v>
      </c>
      <c r="V3" s="6">
        <v>318608</v>
      </c>
    </row>
    <row r="4" spans="1:22" ht="17" x14ac:dyDescent="0.2">
      <c r="A4" s="5" t="s">
        <v>247</v>
      </c>
      <c r="B4" s="6">
        <v>1161167</v>
      </c>
      <c r="C4" s="7">
        <v>0.44579999999999997</v>
      </c>
      <c r="D4" s="8" t="s">
        <v>52</v>
      </c>
      <c r="E4" s="6">
        <v>1252401</v>
      </c>
      <c r="F4" s="7">
        <v>0.48080000000000001</v>
      </c>
      <c r="G4" s="8">
        <v>11</v>
      </c>
      <c r="H4" s="6">
        <v>106327</v>
      </c>
      <c r="I4" s="7">
        <v>4.0800000000000003E-2</v>
      </c>
      <c r="J4" s="8" t="s">
        <v>52</v>
      </c>
      <c r="K4" s="6">
        <v>34345</v>
      </c>
      <c r="L4" s="7">
        <v>1.32E-2</v>
      </c>
      <c r="M4" s="8" t="s">
        <v>52</v>
      </c>
      <c r="N4" s="6">
        <v>17449</v>
      </c>
      <c r="O4" s="7">
        <v>6.7000000000000002E-3</v>
      </c>
      <c r="P4" s="8" t="s">
        <v>52</v>
      </c>
      <c r="Q4" s="6">
        <v>32968</v>
      </c>
      <c r="R4" s="7">
        <v>1.2699999999999999E-2</v>
      </c>
      <c r="S4" s="8" t="s">
        <v>52</v>
      </c>
      <c r="T4" s="6">
        <v>91234</v>
      </c>
      <c r="U4" s="7">
        <v>3.5000000000000003E-2</v>
      </c>
      <c r="V4" s="6">
        <v>2604657</v>
      </c>
    </row>
    <row r="5" spans="1:22" ht="17" x14ac:dyDescent="0.2">
      <c r="A5" s="5" t="s">
        <v>59</v>
      </c>
      <c r="B5" s="6">
        <v>380494</v>
      </c>
      <c r="C5" s="7">
        <v>0.33650000000000002</v>
      </c>
      <c r="D5" s="8" t="s">
        <v>52</v>
      </c>
      <c r="E5" s="6">
        <v>684872</v>
      </c>
      <c r="F5" s="7">
        <v>0.60570000000000002</v>
      </c>
      <c r="G5" s="8">
        <v>6</v>
      </c>
      <c r="H5" s="6">
        <v>29949</v>
      </c>
      <c r="I5" s="7">
        <v>2.64E-2</v>
      </c>
      <c r="J5" s="8" t="s">
        <v>52</v>
      </c>
      <c r="K5" s="6">
        <v>9473</v>
      </c>
      <c r="L5" s="7">
        <v>8.3999999999999995E-3</v>
      </c>
      <c r="M5" s="8" t="s">
        <v>52</v>
      </c>
      <c r="N5" s="6">
        <v>13176</v>
      </c>
      <c r="O5" s="7">
        <v>1.17E-2</v>
      </c>
      <c r="P5" s="8" t="s">
        <v>52</v>
      </c>
      <c r="Q5" s="6">
        <v>12712</v>
      </c>
      <c r="R5" s="7">
        <v>1.12E-2</v>
      </c>
      <c r="S5" s="8" t="s">
        <v>52</v>
      </c>
      <c r="T5" s="6">
        <v>304378</v>
      </c>
      <c r="U5" s="7">
        <v>0.26919999999999999</v>
      </c>
      <c r="V5" s="6">
        <v>1130676</v>
      </c>
    </row>
    <row r="6" spans="1:22" ht="17" x14ac:dyDescent="0.2">
      <c r="A6" s="5" t="s">
        <v>63</v>
      </c>
      <c r="B6" s="6">
        <v>8753788</v>
      </c>
      <c r="C6" s="7">
        <v>0.61729999999999996</v>
      </c>
      <c r="D6" s="8">
        <v>55</v>
      </c>
      <c r="E6" s="6">
        <v>4483810</v>
      </c>
      <c r="F6" s="7">
        <v>0.31619999999999998</v>
      </c>
      <c r="G6" s="8" t="s">
        <v>52</v>
      </c>
      <c r="H6" s="6">
        <v>478500</v>
      </c>
      <c r="I6" s="7">
        <v>3.3700000000000001E-2</v>
      </c>
      <c r="J6" s="8" t="s">
        <v>52</v>
      </c>
      <c r="K6" s="6">
        <v>278657</v>
      </c>
      <c r="L6" s="7">
        <v>1.9599999999999999E-2</v>
      </c>
      <c r="M6" s="8" t="s">
        <v>52</v>
      </c>
      <c r="N6" s="6">
        <v>39596</v>
      </c>
      <c r="O6" s="7">
        <v>2.8E-3</v>
      </c>
      <c r="P6" s="8" t="s">
        <v>52</v>
      </c>
      <c r="Q6" s="6">
        <v>147244</v>
      </c>
      <c r="R6" s="7">
        <v>1.04E-2</v>
      </c>
      <c r="S6" s="8" t="s">
        <v>52</v>
      </c>
      <c r="T6" s="8" t="s">
        <v>410</v>
      </c>
      <c r="U6" s="8" t="s">
        <v>411</v>
      </c>
      <c r="V6" s="6">
        <v>14181595</v>
      </c>
    </row>
    <row r="7" spans="1:22" ht="17" x14ac:dyDescent="0.2">
      <c r="A7" s="5" t="s">
        <v>65</v>
      </c>
      <c r="B7" s="6">
        <v>1338870</v>
      </c>
      <c r="C7" s="7">
        <v>0.48159999999999997</v>
      </c>
      <c r="D7" s="8">
        <v>9</v>
      </c>
      <c r="E7" s="6">
        <v>1202484</v>
      </c>
      <c r="F7" s="7">
        <v>0.4325</v>
      </c>
      <c r="G7" s="8" t="s">
        <v>52</v>
      </c>
      <c r="H7" s="6">
        <v>144121</v>
      </c>
      <c r="I7" s="7">
        <v>5.1799999999999999E-2</v>
      </c>
      <c r="J7" s="8" t="s">
        <v>52</v>
      </c>
      <c r="K7" s="6">
        <v>38437</v>
      </c>
      <c r="L7" s="7">
        <v>1.38E-2</v>
      </c>
      <c r="M7" s="8" t="s">
        <v>52</v>
      </c>
      <c r="N7" s="6">
        <v>28917</v>
      </c>
      <c r="O7" s="7">
        <v>1.04E-2</v>
      </c>
      <c r="P7" s="8" t="s">
        <v>52</v>
      </c>
      <c r="Q7" s="6">
        <v>27418</v>
      </c>
      <c r="R7" s="7">
        <v>9.9000000000000008E-3</v>
      </c>
      <c r="S7" s="8" t="s">
        <v>52</v>
      </c>
      <c r="T7" s="8" t="s">
        <v>412</v>
      </c>
      <c r="U7" s="8" t="s">
        <v>413</v>
      </c>
      <c r="V7" s="6">
        <v>2780247</v>
      </c>
    </row>
    <row r="8" spans="1:22" ht="17" x14ac:dyDescent="0.2">
      <c r="A8" s="5" t="s">
        <v>66</v>
      </c>
      <c r="B8" s="6">
        <v>897572</v>
      </c>
      <c r="C8" s="7">
        <v>0.54569999999999996</v>
      </c>
      <c r="D8" s="8">
        <v>7</v>
      </c>
      <c r="E8" s="6">
        <v>673215</v>
      </c>
      <c r="F8" s="7">
        <v>0.4093</v>
      </c>
      <c r="G8" s="8" t="s">
        <v>52</v>
      </c>
      <c r="H8" s="6">
        <v>48676</v>
      </c>
      <c r="I8" s="7">
        <v>2.9600000000000001E-2</v>
      </c>
      <c r="J8" s="8" t="s">
        <v>52</v>
      </c>
      <c r="K8" s="6">
        <v>22841</v>
      </c>
      <c r="L8" s="7">
        <v>1.3899999999999999E-2</v>
      </c>
      <c r="M8" s="8" t="s">
        <v>52</v>
      </c>
      <c r="N8" s="6">
        <v>2108</v>
      </c>
      <c r="O8" s="7">
        <v>1.2999999999999999E-3</v>
      </c>
      <c r="P8" s="8" t="s">
        <v>52</v>
      </c>
      <c r="Q8" s="8">
        <v>508</v>
      </c>
      <c r="R8" s="7">
        <v>2.9999999999999997E-4</v>
      </c>
      <c r="S8" s="8" t="s">
        <v>52</v>
      </c>
      <c r="T8" s="8" t="s">
        <v>414</v>
      </c>
      <c r="U8" s="8" t="s">
        <v>415</v>
      </c>
      <c r="V8" s="6">
        <v>1644920</v>
      </c>
    </row>
    <row r="9" spans="1:22" ht="17" x14ac:dyDescent="0.2">
      <c r="A9" s="5" t="s">
        <v>68</v>
      </c>
      <c r="B9" s="6">
        <v>282830</v>
      </c>
      <c r="C9" s="7">
        <v>0.90859999999999996</v>
      </c>
      <c r="D9" s="8">
        <v>3</v>
      </c>
      <c r="E9" s="6">
        <v>12723</v>
      </c>
      <c r="F9" s="7">
        <v>4.0899999999999999E-2</v>
      </c>
      <c r="G9" s="8" t="s">
        <v>52</v>
      </c>
      <c r="H9" s="6">
        <v>4906</v>
      </c>
      <c r="I9" s="7">
        <v>1.5699999999999999E-2</v>
      </c>
      <c r="J9" s="8" t="s">
        <v>52</v>
      </c>
      <c r="K9" s="6">
        <v>4258</v>
      </c>
      <c r="L9" s="7">
        <v>1.3599999999999999E-2</v>
      </c>
      <c r="M9" s="8" t="s">
        <v>52</v>
      </c>
      <c r="N9" s="8" t="s">
        <v>52</v>
      </c>
      <c r="O9" s="8" t="s">
        <v>52</v>
      </c>
      <c r="P9" s="8" t="s">
        <v>52</v>
      </c>
      <c r="Q9" s="6">
        <v>6551</v>
      </c>
      <c r="R9" s="7">
        <v>2.52E-2</v>
      </c>
      <c r="S9" s="8" t="s">
        <v>52</v>
      </c>
      <c r="T9" s="8" t="s">
        <v>416</v>
      </c>
      <c r="U9" s="8" t="s">
        <v>417</v>
      </c>
      <c r="V9" s="6">
        <v>311268</v>
      </c>
    </row>
    <row r="10" spans="1:22" ht="17" x14ac:dyDescent="0.2">
      <c r="A10" s="5" t="s">
        <v>67</v>
      </c>
      <c r="B10" s="6">
        <v>235603</v>
      </c>
      <c r="C10" s="7">
        <v>0.53090000000000004</v>
      </c>
      <c r="D10" s="8">
        <v>3</v>
      </c>
      <c r="E10" s="6">
        <v>185127</v>
      </c>
      <c r="F10" s="7">
        <v>0.41720000000000002</v>
      </c>
      <c r="G10" s="8" t="s">
        <v>52</v>
      </c>
      <c r="H10" s="6">
        <v>14757</v>
      </c>
      <c r="I10" s="7">
        <v>3.32E-2</v>
      </c>
      <c r="J10" s="8" t="s">
        <v>52</v>
      </c>
      <c r="K10" s="6">
        <v>6103</v>
      </c>
      <c r="L10" s="7">
        <v>1.37E-2</v>
      </c>
      <c r="M10" s="8" t="s">
        <v>52</v>
      </c>
      <c r="N10" s="8">
        <v>706</v>
      </c>
      <c r="O10" s="7">
        <v>1.6000000000000001E-3</v>
      </c>
      <c r="P10" s="8" t="s">
        <v>52</v>
      </c>
      <c r="Q10" s="6">
        <v>1518</v>
      </c>
      <c r="R10" s="7">
        <v>3.3999999999999998E-3</v>
      </c>
      <c r="S10" s="8" t="s">
        <v>52</v>
      </c>
      <c r="T10" s="8" t="s">
        <v>418</v>
      </c>
      <c r="U10" s="8" t="s">
        <v>419</v>
      </c>
      <c r="V10" s="6">
        <v>443814</v>
      </c>
    </row>
    <row r="11" spans="1:22" ht="17" x14ac:dyDescent="0.2">
      <c r="A11" s="5" t="s">
        <v>268</v>
      </c>
      <c r="B11" s="6">
        <v>4504975</v>
      </c>
      <c r="C11" s="7">
        <v>0.47820000000000001</v>
      </c>
      <c r="D11" s="8" t="s">
        <v>52</v>
      </c>
      <c r="E11" s="6">
        <v>4617886</v>
      </c>
      <c r="F11" s="7">
        <v>0.49020000000000002</v>
      </c>
      <c r="G11" s="8">
        <v>29</v>
      </c>
      <c r="H11" s="6">
        <v>207043</v>
      </c>
      <c r="I11" s="7">
        <v>2.1999999999999999E-2</v>
      </c>
      <c r="J11" s="8" t="s">
        <v>52</v>
      </c>
      <c r="K11" s="6">
        <v>64399</v>
      </c>
      <c r="L11" s="7">
        <v>6.7999999999999996E-3</v>
      </c>
      <c r="M11" s="8" t="s">
        <v>52</v>
      </c>
      <c r="N11" s="8" t="s">
        <v>52</v>
      </c>
      <c r="O11" s="8" t="s">
        <v>52</v>
      </c>
      <c r="P11" s="8" t="s">
        <v>52</v>
      </c>
      <c r="Q11" s="6">
        <v>25736</v>
      </c>
      <c r="R11" s="7">
        <v>2.8E-3</v>
      </c>
      <c r="S11" s="8" t="s">
        <v>52</v>
      </c>
      <c r="T11" s="6">
        <v>112911</v>
      </c>
      <c r="U11" s="7">
        <v>1.2E-2</v>
      </c>
      <c r="V11" s="6">
        <v>9420039</v>
      </c>
    </row>
    <row r="12" spans="1:22" ht="17" x14ac:dyDescent="0.2">
      <c r="A12" s="5" t="s">
        <v>271</v>
      </c>
      <c r="B12" s="6">
        <v>1877963</v>
      </c>
      <c r="C12" s="7">
        <v>0.45639999999999997</v>
      </c>
      <c r="D12" s="8" t="s">
        <v>52</v>
      </c>
      <c r="E12" s="6">
        <v>2089104</v>
      </c>
      <c r="F12" s="7">
        <v>0.50770000000000004</v>
      </c>
      <c r="G12" s="8">
        <v>16</v>
      </c>
      <c r="H12" s="6">
        <v>125306</v>
      </c>
      <c r="I12" s="7">
        <v>3.0499999999999999E-2</v>
      </c>
      <c r="J12" s="8" t="s">
        <v>52</v>
      </c>
      <c r="K12" s="6">
        <v>7674</v>
      </c>
      <c r="L12" s="7">
        <v>1.9E-3</v>
      </c>
      <c r="M12" s="8" t="s">
        <v>52</v>
      </c>
      <c r="N12" s="6">
        <v>13017</v>
      </c>
      <c r="O12" s="7">
        <v>3.2000000000000002E-3</v>
      </c>
      <c r="P12" s="8" t="s">
        <v>52</v>
      </c>
      <c r="Q12" s="6">
        <v>1668</v>
      </c>
      <c r="R12" s="7">
        <v>4.0000000000000002E-4</v>
      </c>
      <c r="S12" s="8" t="s">
        <v>52</v>
      </c>
      <c r="T12" s="6">
        <v>211141</v>
      </c>
      <c r="U12" s="7">
        <v>5.1299999999999998E-2</v>
      </c>
      <c r="V12" s="6">
        <v>4114732</v>
      </c>
    </row>
    <row r="13" spans="1:22" ht="17" x14ac:dyDescent="0.2">
      <c r="A13" s="5" t="s">
        <v>10</v>
      </c>
      <c r="B13" s="6">
        <v>266891</v>
      </c>
      <c r="C13" s="7">
        <v>0.62219999999999998</v>
      </c>
      <c r="D13" s="8">
        <v>3</v>
      </c>
      <c r="E13" s="6">
        <v>128847</v>
      </c>
      <c r="F13" s="7">
        <v>0.30030000000000001</v>
      </c>
      <c r="G13" s="8" t="s">
        <v>52</v>
      </c>
      <c r="H13" s="6">
        <v>15954</v>
      </c>
      <c r="I13" s="7">
        <v>3.7199999999999997E-2</v>
      </c>
      <c r="J13" s="8" t="s">
        <v>52</v>
      </c>
      <c r="K13" s="6">
        <v>12737</v>
      </c>
      <c r="L13" s="7">
        <v>2.9700000000000001E-2</v>
      </c>
      <c r="M13" s="8" t="s">
        <v>52</v>
      </c>
      <c r="N13" s="8" t="s">
        <v>52</v>
      </c>
      <c r="O13" s="8" t="s">
        <v>52</v>
      </c>
      <c r="P13" s="8" t="s">
        <v>52</v>
      </c>
      <c r="Q13" s="6">
        <v>4508</v>
      </c>
      <c r="R13" s="7">
        <v>1.0500000000000001E-2</v>
      </c>
      <c r="S13" s="8">
        <v>1</v>
      </c>
      <c r="T13" s="8" t="s">
        <v>420</v>
      </c>
      <c r="U13" s="8" t="s">
        <v>421</v>
      </c>
      <c r="V13" s="6">
        <v>428937</v>
      </c>
    </row>
    <row r="14" spans="1:22" ht="17" x14ac:dyDescent="0.2">
      <c r="A14" s="5" t="s">
        <v>11</v>
      </c>
      <c r="B14" s="6">
        <v>189765</v>
      </c>
      <c r="C14" s="7">
        <v>0.27489999999999998</v>
      </c>
      <c r="D14" s="8" t="s">
        <v>52</v>
      </c>
      <c r="E14" s="6">
        <v>409055</v>
      </c>
      <c r="F14" s="7">
        <v>0.59260000000000002</v>
      </c>
      <c r="G14" s="8">
        <v>4</v>
      </c>
      <c r="H14" s="6">
        <v>28331</v>
      </c>
      <c r="I14" s="7">
        <v>4.1000000000000002E-2</v>
      </c>
      <c r="J14" s="8" t="s">
        <v>52</v>
      </c>
      <c r="K14" s="6">
        <v>8496</v>
      </c>
      <c r="L14" s="7">
        <v>1.23E-2</v>
      </c>
      <c r="M14" s="8" t="s">
        <v>52</v>
      </c>
      <c r="N14" s="6">
        <v>46476</v>
      </c>
      <c r="O14" s="7">
        <v>6.7299999999999999E-2</v>
      </c>
      <c r="P14" s="8" t="s">
        <v>52</v>
      </c>
      <c r="Q14" s="6">
        <v>8132</v>
      </c>
      <c r="R14" s="7">
        <v>1.18E-2</v>
      </c>
      <c r="S14" s="8" t="s">
        <v>52</v>
      </c>
      <c r="T14" s="6">
        <v>219290</v>
      </c>
      <c r="U14" s="7">
        <v>0.31769999999999998</v>
      </c>
      <c r="V14" s="6">
        <v>690255</v>
      </c>
    </row>
    <row r="15" spans="1:22" ht="17" x14ac:dyDescent="0.2">
      <c r="A15" s="5" t="s">
        <v>282</v>
      </c>
      <c r="B15" s="6">
        <v>3090729</v>
      </c>
      <c r="C15" s="7">
        <v>0.55830000000000002</v>
      </c>
      <c r="D15" s="8">
        <v>20</v>
      </c>
      <c r="E15" s="6">
        <v>2146015</v>
      </c>
      <c r="F15" s="7">
        <v>0.3876</v>
      </c>
      <c r="G15" s="8" t="s">
        <v>52</v>
      </c>
      <c r="H15" s="6">
        <v>209596</v>
      </c>
      <c r="I15" s="7">
        <v>3.7900000000000003E-2</v>
      </c>
      <c r="J15" s="8" t="s">
        <v>52</v>
      </c>
      <c r="K15" s="6">
        <v>76802</v>
      </c>
      <c r="L15" s="7">
        <v>1.3899999999999999E-2</v>
      </c>
      <c r="M15" s="8" t="s">
        <v>52</v>
      </c>
      <c r="N15" s="6">
        <v>11655</v>
      </c>
      <c r="O15" s="7">
        <v>2.0999999999999999E-3</v>
      </c>
      <c r="P15" s="8" t="s">
        <v>52</v>
      </c>
      <c r="Q15" s="6">
        <v>1627</v>
      </c>
      <c r="R15" s="7">
        <v>2.9999999999999997E-4</v>
      </c>
      <c r="S15" s="8" t="s">
        <v>52</v>
      </c>
      <c r="T15" s="8" t="s">
        <v>422</v>
      </c>
      <c r="U15" s="8" t="s">
        <v>423</v>
      </c>
      <c r="V15" s="6">
        <v>5536424</v>
      </c>
    </row>
    <row r="16" spans="1:22" ht="17" x14ac:dyDescent="0.2">
      <c r="A16" s="5" t="s">
        <v>285</v>
      </c>
      <c r="B16" s="6">
        <v>1033126</v>
      </c>
      <c r="C16" s="7">
        <v>0.37909999999999999</v>
      </c>
      <c r="D16" s="8" t="s">
        <v>52</v>
      </c>
      <c r="E16" s="6">
        <v>1557286</v>
      </c>
      <c r="F16" s="7">
        <v>0.56820000000000004</v>
      </c>
      <c r="G16" s="8">
        <v>11</v>
      </c>
      <c r="H16" s="6">
        <v>133993</v>
      </c>
      <c r="I16" s="7">
        <v>4.8899999999999999E-2</v>
      </c>
      <c r="J16" s="8" t="s">
        <v>52</v>
      </c>
      <c r="K16" s="6">
        <v>7841</v>
      </c>
      <c r="L16" s="7">
        <v>2.7000000000000001E-3</v>
      </c>
      <c r="M16" s="8" t="s">
        <v>52</v>
      </c>
      <c r="N16" s="8" t="s">
        <v>52</v>
      </c>
      <c r="O16" s="8" t="s">
        <v>52</v>
      </c>
      <c r="P16" s="8" t="s">
        <v>52</v>
      </c>
      <c r="Q16" s="6">
        <v>2712</v>
      </c>
      <c r="R16" s="7">
        <v>1E-3</v>
      </c>
      <c r="S16" s="8" t="s">
        <v>52</v>
      </c>
      <c r="T16" s="6">
        <v>524160</v>
      </c>
      <c r="U16" s="7">
        <v>0.19170000000000001</v>
      </c>
      <c r="V16" s="6">
        <v>2734958</v>
      </c>
    </row>
    <row r="17" spans="1:22" ht="17" x14ac:dyDescent="0.2">
      <c r="A17" s="5" t="s">
        <v>14</v>
      </c>
      <c r="B17" s="6">
        <v>653669</v>
      </c>
      <c r="C17" s="7">
        <v>0.41739999999999999</v>
      </c>
      <c r="D17" s="8" t="s">
        <v>52</v>
      </c>
      <c r="E17" s="6">
        <v>800983</v>
      </c>
      <c r="F17" s="7">
        <v>0.51149999999999995</v>
      </c>
      <c r="G17" s="8">
        <v>6</v>
      </c>
      <c r="H17" s="6">
        <v>59186</v>
      </c>
      <c r="I17" s="7">
        <v>3.78E-2</v>
      </c>
      <c r="J17" s="8" t="s">
        <v>52</v>
      </c>
      <c r="K17" s="6">
        <v>11479</v>
      </c>
      <c r="L17" s="7">
        <v>7.3000000000000001E-3</v>
      </c>
      <c r="M17" s="8" t="s">
        <v>52</v>
      </c>
      <c r="N17" s="6">
        <v>12366</v>
      </c>
      <c r="O17" s="7">
        <v>7.9000000000000008E-3</v>
      </c>
      <c r="P17" s="8" t="s">
        <v>52</v>
      </c>
      <c r="Q17" s="6">
        <v>28348</v>
      </c>
      <c r="R17" s="7">
        <v>1.8100000000000002E-2</v>
      </c>
      <c r="S17" s="8" t="s">
        <v>52</v>
      </c>
      <c r="T17" s="6">
        <v>147314</v>
      </c>
      <c r="U17" s="7">
        <v>9.4100000000000003E-2</v>
      </c>
      <c r="V17" s="6">
        <v>1566031</v>
      </c>
    </row>
    <row r="18" spans="1:22" ht="17" x14ac:dyDescent="0.2">
      <c r="A18" s="5" t="s">
        <v>293</v>
      </c>
      <c r="B18" s="6">
        <v>427005</v>
      </c>
      <c r="C18" s="7">
        <v>0.36049999999999999</v>
      </c>
      <c r="D18" s="8" t="s">
        <v>52</v>
      </c>
      <c r="E18" s="6">
        <v>671018</v>
      </c>
      <c r="F18" s="7">
        <v>0.5665</v>
      </c>
      <c r="G18" s="8">
        <v>6</v>
      </c>
      <c r="H18" s="6">
        <v>55406</v>
      </c>
      <c r="I18" s="7">
        <v>4.6800000000000001E-2</v>
      </c>
      <c r="J18" s="8" t="s">
        <v>52</v>
      </c>
      <c r="K18" s="6">
        <v>23506</v>
      </c>
      <c r="L18" s="7">
        <v>1.9800000000000002E-2</v>
      </c>
      <c r="M18" s="8" t="s">
        <v>52</v>
      </c>
      <c r="N18" s="6">
        <v>6520</v>
      </c>
      <c r="O18" s="7">
        <v>5.4999999999999997E-3</v>
      </c>
      <c r="P18" s="8" t="s">
        <v>52</v>
      </c>
      <c r="Q18" s="8">
        <v>947</v>
      </c>
      <c r="R18" s="7">
        <v>8.0000000000000004E-4</v>
      </c>
      <c r="S18" s="8" t="s">
        <v>52</v>
      </c>
      <c r="T18" s="6">
        <v>244013</v>
      </c>
      <c r="U18" s="7">
        <v>0.20599999999999999</v>
      </c>
      <c r="V18" s="6">
        <v>1184402</v>
      </c>
    </row>
    <row r="19" spans="1:22" ht="17" x14ac:dyDescent="0.2">
      <c r="A19" s="5" t="s">
        <v>87</v>
      </c>
      <c r="B19" s="6">
        <v>628854</v>
      </c>
      <c r="C19" s="7">
        <v>0.32679999999999998</v>
      </c>
      <c r="D19" s="8" t="s">
        <v>52</v>
      </c>
      <c r="E19" s="6">
        <v>1202971</v>
      </c>
      <c r="F19" s="7">
        <v>0.62519999999999998</v>
      </c>
      <c r="G19" s="8">
        <v>8</v>
      </c>
      <c r="H19" s="6">
        <v>53752</v>
      </c>
      <c r="I19" s="7">
        <v>2.7900000000000001E-2</v>
      </c>
      <c r="J19" s="8" t="s">
        <v>52</v>
      </c>
      <c r="K19" s="6">
        <v>13913</v>
      </c>
      <c r="L19" s="7">
        <v>7.1999999999999998E-3</v>
      </c>
      <c r="M19" s="8" t="s">
        <v>52</v>
      </c>
      <c r="N19" s="6">
        <v>22780</v>
      </c>
      <c r="O19" s="7">
        <v>1.18E-2</v>
      </c>
      <c r="P19" s="8" t="s">
        <v>52</v>
      </c>
      <c r="Q19" s="6">
        <v>1879</v>
      </c>
      <c r="R19" s="7">
        <v>1E-3</v>
      </c>
      <c r="S19" s="8" t="s">
        <v>52</v>
      </c>
      <c r="T19" s="6">
        <v>574177</v>
      </c>
      <c r="U19" s="7">
        <v>0.2984</v>
      </c>
      <c r="V19" s="6">
        <v>1924149</v>
      </c>
    </row>
    <row r="20" spans="1:22" ht="17" x14ac:dyDescent="0.2">
      <c r="A20" s="5" t="s">
        <v>90</v>
      </c>
      <c r="B20" s="6">
        <v>780154</v>
      </c>
      <c r="C20" s="7">
        <v>0.38450000000000001</v>
      </c>
      <c r="D20" s="8" t="s">
        <v>52</v>
      </c>
      <c r="E20" s="6">
        <v>1178638</v>
      </c>
      <c r="F20" s="7">
        <v>0.58089999999999997</v>
      </c>
      <c r="G20" s="8">
        <v>8</v>
      </c>
      <c r="H20" s="6">
        <v>37978</v>
      </c>
      <c r="I20" s="7">
        <v>1.8700000000000001E-2</v>
      </c>
      <c r="J20" s="8" t="s">
        <v>52</v>
      </c>
      <c r="K20" s="6">
        <v>14031</v>
      </c>
      <c r="L20" s="7">
        <v>6.8999999999999999E-3</v>
      </c>
      <c r="M20" s="8" t="s">
        <v>52</v>
      </c>
      <c r="N20" s="6">
        <v>8547</v>
      </c>
      <c r="O20" s="7">
        <v>4.1999999999999997E-3</v>
      </c>
      <c r="P20" s="8" t="s">
        <v>52</v>
      </c>
      <c r="Q20" s="6">
        <v>9684</v>
      </c>
      <c r="R20" s="7">
        <v>4.7999999999999996E-3</v>
      </c>
      <c r="S20" s="8" t="s">
        <v>52</v>
      </c>
      <c r="T20" s="6">
        <v>398484</v>
      </c>
      <c r="U20" s="7">
        <v>0.19639999999999999</v>
      </c>
      <c r="V20" s="6">
        <v>2029032</v>
      </c>
    </row>
    <row r="21" spans="1:22" ht="17" x14ac:dyDescent="0.2">
      <c r="A21" s="5" t="s">
        <v>93</v>
      </c>
      <c r="B21" s="6">
        <v>357735</v>
      </c>
      <c r="C21" s="7">
        <v>0.4783</v>
      </c>
      <c r="D21" s="8">
        <v>2</v>
      </c>
      <c r="E21" s="6">
        <v>335593</v>
      </c>
      <c r="F21" s="7">
        <v>0.44869999999999999</v>
      </c>
      <c r="G21" s="8" t="s">
        <v>52</v>
      </c>
      <c r="H21" s="6">
        <v>38105</v>
      </c>
      <c r="I21" s="7">
        <v>5.0900000000000001E-2</v>
      </c>
      <c r="J21" s="8" t="s">
        <v>52</v>
      </c>
      <c r="K21" s="6">
        <v>14251</v>
      </c>
      <c r="L21" s="7">
        <v>1.9099999999999999E-2</v>
      </c>
      <c r="M21" s="8" t="s">
        <v>52</v>
      </c>
      <c r="N21" s="6">
        <v>1887</v>
      </c>
      <c r="O21" s="7">
        <v>2.5000000000000001E-3</v>
      </c>
      <c r="P21" s="8" t="s">
        <v>52</v>
      </c>
      <c r="Q21" s="8">
        <v>356</v>
      </c>
      <c r="R21" s="7">
        <v>5.0000000000000001E-4</v>
      </c>
      <c r="S21" s="8" t="s">
        <v>52</v>
      </c>
      <c r="T21" s="9" t="s">
        <v>424</v>
      </c>
      <c r="U21" s="9" t="s">
        <v>425</v>
      </c>
      <c r="V21" s="6">
        <v>747927</v>
      </c>
    </row>
    <row r="22" spans="1:22" ht="17" x14ac:dyDescent="0.2">
      <c r="A22" s="5" t="s">
        <v>99</v>
      </c>
      <c r="B22" s="6">
        <v>1995196</v>
      </c>
      <c r="C22" s="7">
        <v>0.60009999999999997</v>
      </c>
      <c r="D22" s="8">
        <v>11</v>
      </c>
      <c r="E22" s="6">
        <v>1090893</v>
      </c>
      <c r="F22" s="7">
        <v>0.3281</v>
      </c>
      <c r="G22" s="8" t="s">
        <v>52</v>
      </c>
      <c r="H22" s="6">
        <v>138018</v>
      </c>
      <c r="I22" s="7">
        <v>4.1500000000000002E-2</v>
      </c>
      <c r="J22" s="8" t="s">
        <v>52</v>
      </c>
      <c r="K22" s="6">
        <v>47661</v>
      </c>
      <c r="L22" s="7">
        <v>1.43E-2</v>
      </c>
      <c r="M22" s="8" t="s">
        <v>52</v>
      </c>
      <c r="N22" s="6">
        <v>2719</v>
      </c>
      <c r="O22" s="7">
        <v>8.0000000000000004E-4</v>
      </c>
      <c r="P22" s="8" t="s">
        <v>52</v>
      </c>
      <c r="Q22" s="6">
        <v>50559</v>
      </c>
      <c r="R22" s="7">
        <v>1.52E-2</v>
      </c>
      <c r="S22" s="8" t="s">
        <v>52</v>
      </c>
      <c r="T22" s="8" t="s">
        <v>426</v>
      </c>
      <c r="U22" s="8" t="s">
        <v>427</v>
      </c>
      <c r="V22" s="6">
        <v>3325046</v>
      </c>
    </row>
    <row r="23" spans="1:22" ht="17" x14ac:dyDescent="0.2">
      <c r="A23" s="5" t="s">
        <v>98</v>
      </c>
      <c r="B23" s="6">
        <v>1677928</v>
      </c>
      <c r="C23" s="7">
        <v>0.60329999999999995</v>
      </c>
      <c r="D23" s="8">
        <v>10</v>
      </c>
      <c r="E23" s="6">
        <v>943169</v>
      </c>
      <c r="F23" s="7">
        <v>0.33910000000000001</v>
      </c>
      <c r="G23" s="8" t="s">
        <v>52</v>
      </c>
      <c r="H23" s="6">
        <v>79605</v>
      </c>
      <c r="I23" s="7">
        <v>2.86E-2</v>
      </c>
      <c r="J23" s="8" t="s">
        <v>52</v>
      </c>
      <c r="K23" s="6">
        <v>35945</v>
      </c>
      <c r="L23" s="7">
        <v>1.29E-2</v>
      </c>
      <c r="M23" s="8" t="s">
        <v>52</v>
      </c>
      <c r="N23" s="6">
        <v>9630</v>
      </c>
      <c r="O23" s="7">
        <v>3.5000000000000001E-3</v>
      </c>
      <c r="P23" s="8" t="s">
        <v>52</v>
      </c>
      <c r="Q23" s="6">
        <v>35169</v>
      </c>
      <c r="R23" s="7">
        <v>1.26E-2</v>
      </c>
      <c r="S23" s="8" t="s">
        <v>52</v>
      </c>
      <c r="T23" s="8" t="s">
        <v>428</v>
      </c>
      <c r="U23" s="8" t="s">
        <v>429</v>
      </c>
      <c r="V23" s="6">
        <v>2781446</v>
      </c>
    </row>
    <row r="24" spans="1:22" ht="17" x14ac:dyDescent="0.2">
      <c r="A24" s="5" t="s">
        <v>94</v>
      </c>
      <c r="B24" s="10">
        <v>212774</v>
      </c>
      <c r="C24" s="11">
        <v>0.53959999999999997</v>
      </c>
      <c r="D24" s="8">
        <v>1</v>
      </c>
      <c r="E24" s="10">
        <v>154384</v>
      </c>
      <c r="F24" s="11">
        <v>0.39150000000000001</v>
      </c>
      <c r="G24" s="8" t="s">
        <v>52</v>
      </c>
      <c r="H24" s="10">
        <v>18592</v>
      </c>
      <c r="I24" s="11">
        <v>4.7100000000000003E-2</v>
      </c>
      <c r="J24" s="8" t="s">
        <v>52</v>
      </c>
      <c r="K24" s="10">
        <v>7563</v>
      </c>
      <c r="L24" s="11">
        <v>1.9199999999999998E-2</v>
      </c>
      <c r="M24" s="8" t="s">
        <v>52</v>
      </c>
      <c r="N24" s="9">
        <v>807</v>
      </c>
      <c r="O24" s="11">
        <v>2E-3</v>
      </c>
      <c r="P24" s="8" t="s">
        <v>52</v>
      </c>
      <c r="Q24" s="9">
        <v>209</v>
      </c>
      <c r="R24" s="11">
        <v>5.0000000000000001E-4</v>
      </c>
      <c r="S24" s="8" t="s">
        <v>52</v>
      </c>
      <c r="T24" s="9" t="s">
        <v>430</v>
      </c>
      <c r="U24" s="9" t="s">
        <v>431</v>
      </c>
      <c r="V24" s="10">
        <v>394329</v>
      </c>
    </row>
    <row r="25" spans="1:22" ht="17" x14ac:dyDescent="0.2">
      <c r="A25" s="5" t="s">
        <v>95</v>
      </c>
      <c r="B25" s="10">
        <v>144817</v>
      </c>
      <c r="C25" s="11">
        <v>0.4098</v>
      </c>
      <c r="D25" s="8" t="s">
        <v>52</v>
      </c>
      <c r="E25" s="10">
        <v>181177</v>
      </c>
      <c r="F25" s="11">
        <v>0.51259999999999994</v>
      </c>
      <c r="G25" s="8">
        <v>1</v>
      </c>
      <c r="H25" s="10">
        <v>19510</v>
      </c>
      <c r="I25" s="11">
        <v>5.5199999999999999E-2</v>
      </c>
      <c r="J25" s="8" t="s">
        <v>52</v>
      </c>
      <c r="K25" s="10">
        <v>6685</v>
      </c>
      <c r="L25" s="11">
        <v>1.89E-2</v>
      </c>
      <c r="M25" s="8" t="s">
        <v>52</v>
      </c>
      <c r="N25" s="10">
        <v>1080</v>
      </c>
      <c r="O25" s="7">
        <v>3.0999999999999999E-3</v>
      </c>
      <c r="P25" s="8" t="s">
        <v>52</v>
      </c>
      <c r="Q25" s="9">
        <v>147</v>
      </c>
      <c r="R25" s="11">
        <v>4.0000000000000002E-4</v>
      </c>
      <c r="S25" s="8" t="s">
        <v>52</v>
      </c>
      <c r="T25" s="10">
        <v>36360</v>
      </c>
      <c r="U25" s="11">
        <v>0.10290000000000001</v>
      </c>
      <c r="V25" s="10">
        <v>353416</v>
      </c>
    </row>
    <row r="26" spans="1:22" ht="17" x14ac:dyDescent="0.2">
      <c r="A26" s="5" t="s">
        <v>100</v>
      </c>
      <c r="B26" s="6">
        <v>2268839</v>
      </c>
      <c r="C26" s="7">
        <v>0.47270000000000001</v>
      </c>
      <c r="D26" s="8" t="s">
        <v>52</v>
      </c>
      <c r="E26" s="6">
        <v>2279543</v>
      </c>
      <c r="F26" s="7">
        <v>0.47499999999999998</v>
      </c>
      <c r="G26" s="8">
        <v>16</v>
      </c>
      <c r="H26" s="6">
        <v>172136</v>
      </c>
      <c r="I26" s="7">
        <v>3.5900000000000001E-2</v>
      </c>
      <c r="J26" s="8" t="s">
        <v>52</v>
      </c>
      <c r="K26" s="6">
        <v>51463</v>
      </c>
      <c r="L26" s="7">
        <v>1.0699999999999999E-2</v>
      </c>
      <c r="M26" s="8" t="s">
        <v>52</v>
      </c>
      <c r="N26" s="6">
        <v>8177</v>
      </c>
      <c r="O26" s="7">
        <v>1.6999999999999999E-3</v>
      </c>
      <c r="P26" s="8" t="s">
        <v>52</v>
      </c>
      <c r="Q26" s="6">
        <v>19126</v>
      </c>
      <c r="R26" s="7">
        <v>4.0000000000000001E-3</v>
      </c>
      <c r="S26" s="8" t="s">
        <v>52</v>
      </c>
      <c r="T26" s="6">
        <v>10704</v>
      </c>
      <c r="U26" s="7">
        <v>2.3E-3</v>
      </c>
      <c r="V26" s="6">
        <v>4799284</v>
      </c>
    </row>
    <row r="27" spans="1:22" ht="17" x14ac:dyDescent="0.2">
      <c r="A27" s="5" t="s">
        <v>101</v>
      </c>
      <c r="B27" s="6">
        <v>1367716</v>
      </c>
      <c r="C27" s="7">
        <v>0.46439999999999998</v>
      </c>
      <c r="D27" s="8">
        <v>10</v>
      </c>
      <c r="E27" s="6">
        <v>1322951</v>
      </c>
      <c r="F27" s="7">
        <v>0.44919999999999999</v>
      </c>
      <c r="G27" s="8" t="s">
        <v>52</v>
      </c>
      <c r="H27" s="6">
        <v>112972</v>
      </c>
      <c r="I27" s="7">
        <v>3.8399999999999997E-2</v>
      </c>
      <c r="J27" s="8" t="s">
        <v>52</v>
      </c>
      <c r="K27" s="6">
        <v>36985</v>
      </c>
      <c r="L27" s="7">
        <v>1.26E-2</v>
      </c>
      <c r="M27" s="8" t="s">
        <v>52</v>
      </c>
      <c r="N27" s="6">
        <v>53076</v>
      </c>
      <c r="O27" s="7">
        <v>1.7999999999999999E-2</v>
      </c>
      <c r="P27" s="8" t="s">
        <v>52</v>
      </c>
      <c r="Q27" s="6">
        <v>51113</v>
      </c>
      <c r="R27" s="7">
        <v>1.7399999999999999E-2</v>
      </c>
      <c r="S27" s="8" t="s">
        <v>52</v>
      </c>
      <c r="T27" s="8" t="s">
        <v>432</v>
      </c>
      <c r="U27" s="8" t="s">
        <v>433</v>
      </c>
      <c r="V27" s="6">
        <v>2944813</v>
      </c>
    </row>
    <row r="28" spans="1:22" ht="17" x14ac:dyDescent="0.2">
      <c r="A28" s="5" t="s">
        <v>102</v>
      </c>
      <c r="B28" s="6">
        <v>485131</v>
      </c>
      <c r="C28" s="7">
        <v>0.40060000000000001</v>
      </c>
      <c r="D28" s="8" t="s">
        <v>52</v>
      </c>
      <c r="E28" s="6">
        <v>700714</v>
      </c>
      <c r="F28" s="7">
        <v>0.5786</v>
      </c>
      <c r="G28" s="8">
        <v>6</v>
      </c>
      <c r="H28" s="6">
        <v>14435</v>
      </c>
      <c r="I28" s="7">
        <v>1.1900000000000001E-2</v>
      </c>
      <c r="J28" s="8" t="s">
        <v>52</v>
      </c>
      <c r="K28" s="6">
        <v>3731</v>
      </c>
      <c r="L28" s="7">
        <v>3.0999999999999999E-3</v>
      </c>
      <c r="M28" s="8" t="s">
        <v>52</v>
      </c>
      <c r="N28" s="8" t="s">
        <v>52</v>
      </c>
      <c r="O28" s="8" t="s">
        <v>52</v>
      </c>
      <c r="P28" s="8" t="s">
        <v>52</v>
      </c>
      <c r="Q28" s="6">
        <v>5346</v>
      </c>
      <c r="R28" s="7">
        <v>4.4000000000000003E-3</v>
      </c>
      <c r="S28" s="8" t="s">
        <v>52</v>
      </c>
      <c r="T28" s="6">
        <v>215583</v>
      </c>
      <c r="U28" s="7">
        <v>0.17829999999999999</v>
      </c>
      <c r="V28" s="6">
        <v>1209357</v>
      </c>
    </row>
    <row r="29" spans="1:22" ht="17" x14ac:dyDescent="0.2">
      <c r="A29" s="5" t="s">
        <v>105</v>
      </c>
      <c r="B29" s="6">
        <v>1071068</v>
      </c>
      <c r="C29" s="7">
        <v>0.38140000000000002</v>
      </c>
      <c r="D29" s="8" t="s">
        <v>52</v>
      </c>
      <c r="E29" s="6">
        <v>1594511</v>
      </c>
      <c r="F29" s="7">
        <v>0.56769999999999998</v>
      </c>
      <c r="G29" s="8">
        <v>10</v>
      </c>
      <c r="H29" s="6">
        <v>97359</v>
      </c>
      <c r="I29" s="7">
        <v>3.4700000000000002E-2</v>
      </c>
      <c r="J29" s="8" t="s">
        <v>52</v>
      </c>
      <c r="K29" s="6">
        <v>25419</v>
      </c>
      <c r="L29" s="7">
        <v>9.1000000000000004E-3</v>
      </c>
      <c r="M29" s="8" t="s">
        <v>52</v>
      </c>
      <c r="N29" s="6">
        <v>7071</v>
      </c>
      <c r="O29" s="7">
        <v>2.5000000000000001E-3</v>
      </c>
      <c r="P29" s="8" t="s">
        <v>52</v>
      </c>
      <c r="Q29" s="6">
        <v>13177</v>
      </c>
      <c r="R29" s="7">
        <v>4.7000000000000002E-3</v>
      </c>
      <c r="S29" s="8" t="s">
        <v>52</v>
      </c>
      <c r="T29" s="6">
        <v>523443</v>
      </c>
      <c r="U29" s="7">
        <v>0.18640000000000001</v>
      </c>
      <c r="V29" s="6">
        <v>2808605</v>
      </c>
    </row>
    <row r="30" spans="1:22" ht="17" x14ac:dyDescent="0.2">
      <c r="A30" s="5" t="s">
        <v>108</v>
      </c>
      <c r="B30" s="6">
        <v>177709</v>
      </c>
      <c r="C30" s="7">
        <v>0.35749999999999998</v>
      </c>
      <c r="D30" s="8" t="s">
        <v>52</v>
      </c>
      <c r="E30" s="6">
        <v>279240</v>
      </c>
      <c r="F30" s="7">
        <v>0.56169999999999998</v>
      </c>
      <c r="G30" s="8">
        <v>3</v>
      </c>
      <c r="H30" s="6">
        <v>28037</v>
      </c>
      <c r="I30" s="7">
        <v>5.6399999999999999E-2</v>
      </c>
      <c r="J30" s="8" t="s">
        <v>52</v>
      </c>
      <c r="K30" s="6">
        <v>7970</v>
      </c>
      <c r="L30" s="7">
        <v>1.6E-2</v>
      </c>
      <c r="M30" s="8" t="s">
        <v>52</v>
      </c>
      <c r="N30" s="6">
        <v>2297</v>
      </c>
      <c r="O30" s="7">
        <v>4.5999999999999999E-3</v>
      </c>
      <c r="P30" s="8" t="s">
        <v>52</v>
      </c>
      <c r="Q30" s="6">
        <v>1894</v>
      </c>
      <c r="R30" s="7">
        <v>3.8E-3</v>
      </c>
      <c r="S30" s="8" t="s">
        <v>52</v>
      </c>
      <c r="T30" s="6">
        <v>101531</v>
      </c>
      <c r="U30" s="7">
        <v>0.20419999999999999</v>
      </c>
      <c r="V30" s="6">
        <v>497147</v>
      </c>
    </row>
    <row r="31" spans="1:22" ht="17" x14ac:dyDescent="0.2">
      <c r="A31" s="5" t="s">
        <v>127</v>
      </c>
      <c r="B31" s="6">
        <v>2189316</v>
      </c>
      <c r="C31" s="7">
        <v>0.4617</v>
      </c>
      <c r="D31" s="8" t="s">
        <v>52</v>
      </c>
      <c r="E31" s="6">
        <v>2362631</v>
      </c>
      <c r="F31" s="7">
        <v>0.49830000000000002</v>
      </c>
      <c r="G31" s="8">
        <v>15</v>
      </c>
      <c r="H31" s="6">
        <v>130126</v>
      </c>
      <c r="I31" s="7">
        <v>2.7400000000000001E-2</v>
      </c>
      <c r="J31" s="8" t="s">
        <v>52</v>
      </c>
      <c r="K31" s="6">
        <v>12105</v>
      </c>
      <c r="L31" s="7">
        <v>2.5999999999999999E-3</v>
      </c>
      <c r="M31" s="8" t="s">
        <v>52</v>
      </c>
      <c r="N31" s="8" t="s">
        <v>52</v>
      </c>
      <c r="O31" s="8" t="s">
        <v>52</v>
      </c>
      <c r="P31" s="8" t="s">
        <v>52</v>
      </c>
      <c r="Q31" s="6">
        <v>47386</v>
      </c>
      <c r="R31" s="7">
        <v>0.01</v>
      </c>
      <c r="S31" s="8" t="s">
        <v>52</v>
      </c>
      <c r="T31" s="6">
        <v>173315</v>
      </c>
      <c r="U31" s="7">
        <v>3.6600000000000001E-2</v>
      </c>
      <c r="V31" s="6">
        <v>4741564</v>
      </c>
    </row>
    <row r="32" spans="1:22" ht="17" x14ac:dyDescent="0.2">
      <c r="A32" s="5" t="s">
        <v>130</v>
      </c>
      <c r="B32" s="6">
        <v>93758</v>
      </c>
      <c r="C32" s="7">
        <v>0.27229999999999999</v>
      </c>
      <c r="D32" s="8" t="s">
        <v>52</v>
      </c>
      <c r="E32" s="6">
        <v>216794</v>
      </c>
      <c r="F32" s="7">
        <v>0.62960000000000005</v>
      </c>
      <c r="G32" s="8">
        <v>3</v>
      </c>
      <c r="H32" s="6">
        <v>21434</v>
      </c>
      <c r="I32" s="7">
        <v>6.2199999999999998E-2</v>
      </c>
      <c r="J32" s="8" t="s">
        <v>52</v>
      </c>
      <c r="K32" s="6">
        <v>3780</v>
      </c>
      <c r="L32" s="7">
        <v>1.0999999999999999E-2</v>
      </c>
      <c r="M32" s="8" t="s">
        <v>52</v>
      </c>
      <c r="N32" s="8" t="s">
        <v>52</v>
      </c>
      <c r="O32" s="8" t="s">
        <v>52</v>
      </c>
      <c r="P32" s="8" t="s">
        <v>52</v>
      </c>
      <c r="Q32" s="6">
        <v>8594</v>
      </c>
      <c r="R32" s="7">
        <v>2.4899999999999999E-2</v>
      </c>
      <c r="S32" s="8" t="s">
        <v>52</v>
      </c>
      <c r="T32" s="6">
        <v>123036</v>
      </c>
      <c r="U32" s="7">
        <v>0.35730000000000001</v>
      </c>
      <c r="V32" s="6">
        <v>344360</v>
      </c>
    </row>
    <row r="33" spans="1:22" ht="17" x14ac:dyDescent="0.2">
      <c r="A33" s="5" t="s">
        <v>123</v>
      </c>
      <c r="B33" s="6">
        <v>348526</v>
      </c>
      <c r="C33" s="7">
        <v>0.4698</v>
      </c>
      <c r="D33" s="8">
        <v>4</v>
      </c>
      <c r="E33" s="6">
        <v>345790</v>
      </c>
      <c r="F33" s="7">
        <v>0.46610000000000001</v>
      </c>
      <c r="G33" s="8" t="s">
        <v>52</v>
      </c>
      <c r="H33" s="6">
        <v>30777</v>
      </c>
      <c r="I33" s="7">
        <v>4.1500000000000002E-2</v>
      </c>
      <c r="J33" s="8" t="s">
        <v>52</v>
      </c>
      <c r="K33" s="6">
        <v>6496</v>
      </c>
      <c r="L33" s="7">
        <v>8.8000000000000005E-3</v>
      </c>
      <c r="M33" s="8" t="s">
        <v>52</v>
      </c>
      <c r="N33" s="6">
        <v>1064</v>
      </c>
      <c r="O33" s="7">
        <v>1.4E-3</v>
      </c>
      <c r="P33" s="8" t="s">
        <v>52</v>
      </c>
      <c r="Q33" s="6">
        <v>11643</v>
      </c>
      <c r="R33" s="7">
        <v>1.24E-2</v>
      </c>
      <c r="S33" s="8" t="s">
        <v>52</v>
      </c>
      <c r="T33" s="8" t="s">
        <v>434</v>
      </c>
      <c r="U33" s="8" t="s">
        <v>435</v>
      </c>
      <c r="V33" s="6">
        <v>744296</v>
      </c>
    </row>
    <row r="34" spans="1:22" ht="17" x14ac:dyDescent="0.2">
      <c r="A34" s="5" t="s">
        <v>330</v>
      </c>
      <c r="B34" s="6">
        <v>2148278</v>
      </c>
      <c r="C34" s="7">
        <v>0.55449999999999999</v>
      </c>
      <c r="D34" s="8">
        <v>14</v>
      </c>
      <c r="E34" s="6">
        <v>1601933</v>
      </c>
      <c r="F34" s="7">
        <v>0.41349999999999998</v>
      </c>
      <c r="G34" s="8" t="s">
        <v>52</v>
      </c>
      <c r="H34" s="6">
        <v>72477</v>
      </c>
      <c r="I34" s="7">
        <v>1.8700000000000001E-2</v>
      </c>
      <c r="J34" s="8" t="s">
        <v>52</v>
      </c>
      <c r="K34" s="6">
        <v>37772</v>
      </c>
      <c r="L34" s="7">
        <v>9.7999999999999997E-3</v>
      </c>
      <c r="M34" s="8" t="s">
        <v>52</v>
      </c>
      <c r="N34" s="8" t="s">
        <v>52</v>
      </c>
      <c r="O34" s="8" t="s">
        <v>52</v>
      </c>
      <c r="P34" s="8" t="s">
        <v>52</v>
      </c>
      <c r="Q34" s="6">
        <v>13586</v>
      </c>
      <c r="R34" s="7">
        <v>3.5000000000000001E-3</v>
      </c>
      <c r="S34" s="8" t="s">
        <v>52</v>
      </c>
      <c r="T34" s="8" t="s">
        <v>436</v>
      </c>
      <c r="U34" s="8" t="s">
        <v>437</v>
      </c>
      <c r="V34" s="6">
        <v>3874046</v>
      </c>
    </row>
    <row r="35" spans="1:22" ht="17" x14ac:dyDescent="0.2">
      <c r="A35" s="5" t="s">
        <v>125</v>
      </c>
      <c r="B35" s="6">
        <v>385234</v>
      </c>
      <c r="C35" s="7">
        <v>0.48259999999999997</v>
      </c>
      <c r="D35" s="8">
        <v>5</v>
      </c>
      <c r="E35" s="6">
        <v>319667</v>
      </c>
      <c r="F35" s="7">
        <v>0.40039999999999998</v>
      </c>
      <c r="G35" s="8" t="s">
        <v>52</v>
      </c>
      <c r="H35" s="6">
        <v>74541</v>
      </c>
      <c r="I35" s="7">
        <v>9.3399999999999997E-2</v>
      </c>
      <c r="J35" s="8" t="s">
        <v>52</v>
      </c>
      <c r="K35" s="6">
        <v>9879</v>
      </c>
      <c r="L35" s="7">
        <v>1.24E-2</v>
      </c>
      <c r="M35" s="8" t="s">
        <v>52</v>
      </c>
      <c r="N35" s="6">
        <v>5825</v>
      </c>
      <c r="O35" s="7">
        <v>7.3000000000000001E-3</v>
      </c>
      <c r="P35" s="8" t="s">
        <v>52</v>
      </c>
      <c r="Q35" s="6">
        <v>3173</v>
      </c>
      <c r="R35" s="7">
        <v>4.0000000000000001E-3</v>
      </c>
      <c r="S35" s="8" t="s">
        <v>52</v>
      </c>
      <c r="T35" s="8" t="s">
        <v>438</v>
      </c>
      <c r="U35" s="8" t="s">
        <v>439</v>
      </c>
      <c r="V35" s="6">
        <v>798319</v>
      </c>
    </row>
    <row r="36" spans="1:22" ht="17" x14ac:dyDescent="0.2">
      <c r="A36" s="5" t="s">
        <v>338</v>
      </c>
      <c r="B36" s="6">
        <v>4556124</v>
      </c>
      <c r="C36" s="7">
        <v>0.59009999999999996</v>
      </c>
      <c r="D36" s="8">
        <v>29</v>
      </c>
      <c r="E36" s="6">
        <v>2819534</v>
      </c>
      <c r="F36" s="7">
        <v>0.36520000000000002</v>
      </c>
      <c r="G36" s="8" t="s">
        <v>52</v>
      </c>
      <c r="H36" s="6">
        <v>176598</v>
      </c>
      <c r="I36" s="7">
        <v>2.29E-2</v>
      </c>
      <c r="J36" s="8" t="s">
        <v>52</v>
      </c>
      <c r="K36" s="6">
        <v>107934</v>
      </c>
      <c r="L36" s="7">
        <v>1.4E-2</v>
      </c>
      <c r="M36" s="8" t="s">
        <v>52</v>
      </c>
      <c r="N36" s="6">
        <v>10373</v>
      </c>
      <c r="O36" s="7">
        <v>1.2999999999999999E-3</v>
      </c>
      <c r="P36" s="8" t="s">
        <v>52</v>
      </c>
      <c r="Q36" s="6">
        <v>50890</v>
      </c>
      <c r="R36" s="7">
        <v>6.6E-3</v>
      </c>
      <c r="S36" s="8" t="s">
        <v>52</v>
      </c>
      <c r="T36" s="8" t="s">
        <v>440</v>
      </c>
      <c r="U36" s="8" t="s">
        <v>441</v>
      </c>
      <c r="V36" s="6">
        <v>7721453</v>
      </c>
    </row>
    <row r="37" spans="1:22" ht="17" x14ac:dyDescent="0.2">
      <c r="A37" s="5" t="s">
        <v>114</v>
      </c>
      <c r="B37" s="10">
        <v>100132</v>
      </c>
      <c r="C37" s="11">
        <v>0.35460000000000003</v>
      </c>
      <c r="D37" s="8" t="s">
        <v>52</v>
      </c>
      <c r="E37" s="10">
        <v>158642</v>
      </c>
      <c r="F37" s="11">
        <v>0.56179999999999997</v>
      </c>
      <c r="G37" s="8">
        <v>1</v>
      </c>
      <c r="H37" s="10">
        <v>14033</v>
      </c>
      <c r="I37" s="11">
        <v>4.9700000000000001E-2</v>
      </c>
      <c r="J37" s="8" t="s">
        <v>52</v>
      </c>
      <c r="K37" s="10">
        <v>3374</v>
      </c>
      <c r="L37" s="11">
        <v>1.1900000000000001E-2</v>
      </c>
      <c r="M37" s="8" t="s">
        <v>52</v>
      </c>
      <c r="N37" s="8" t="s">
        <v>52</v>
      </c>
      <c r="O37" s="8" t="s">
        <v>52</v>
      </c>
      <c r="P37" s="8" t="s">
        <v>52</v>
      </c>
      <c r="Q37" s="6">
        <v>6181</v>
      </c>
      <c r="R37" s="7">
        <v>2.1899999999999999E-2</v>
      </c>
      <c r="S37" s="8" t="s">
        <v>52</v>
      </c>
      <c r="T37" s="10">
        <v>58500</v>
      </c>
      <c r="U37" s="11">
        <v>0.2072</v>
      </c>
      <c r="V37" s="10">
        <v>282338</v>
      </c>
    </row>
    <row r="38" spans="1:22" ht="17" x14ac:dyDescent="0.2">
      <c r="A38" s="5" t="s">
        <v>117</v>
      </c>
      <c r="B38" s="10">
        <v>131030</v>
      </c>
      <c r="C38" s="11">
        <v>0.44919999999999999</v>
      </c>
      <c r="D38" s="8" t="s">
        <v>52</v>
      </c>
      <c r="E38" s="10">
        <v>137564</v>
      </c>
      <c r="F38" s="11">
        <v>0.47160000000000002</v>
      </c>
      <c r="G38" s="8">
        <v>1</v>
      </c>
      <c r="H38" s="10">
        <v>13245</v>
      </c>
      <c r="I38" s="11">
        <v>4.5400000000000003E-2</v>
      </c>
      <c r="J38" s="8" t="s">
        <v>52</v>
      </c>
      <c r="K38" s="10">
        <v>3347</v>
      </c>
      <c r="L38" s="11">
        <v>1.15E-2</v>
      </c>
      <c r="M38" s="8" t="s">
        <v>52</v>
      </c>
      <c r="N38" s="8" t="s">
        <v>52</v>
      </c>
      <c r="O38" s="8" t="s">
        <v>52</v>
      </c>
      <c r="P38" s="8" t="s">
        <v>52</v>
      </c>
      <c r="Q38" s="6">
        <v>6494</v>
      </c>
      <c r="R38" s="7">
        <v>2.23E-2</v>
      </c>
      <c r="S38" s="8" t="s">
        <v>52</v>
      </c>
      <c r="T38" s="10">
        <v>6534</v>
      </c>
      <c r="U38" s="11">
        <v>2.24E-2</v>
      </c>
      <c r="V38" s="10">
        <v>291680</v>
      </c>
    </row>
    <row r="39" spans="1:22" ht="17" x14ac:dyDescent="0.2">
      <c r="A39" s="5" t="s">
        <v>118</v>
      </c>
      <c r="B39" s="10">
        <v>53332</v>
      </c>
      <c r="C39" s="11">
        <v>0.1973</v>
      </c>
      <c r="D39" s="8" t="s">
        <v>52</v>
      </c>
      <c r="E39" s="10">
        <v>199755</v>
      </c>
      <c r="F39" s="11">
        <v>0.73919999999999997</v>
      </c>
      <c r="G39" s="8">
        <v>1</v>
      </c>
      <c r="H39" s="10">
        <v>11668</v>
      </c>
      <c r="I39" s="11">
        <v>4.3200000000000002E-2</v>
      </c>
      <c r="J39" s="8" t="s">
        <v>52</v>
      </c>
      <c r="K39" s="10">
        <v>2054</v>
      </c>
      <c r="L39" s="11">
        <v>7.6E-3</v>
      </c>
      <c r="M39" s="8" t="s">
        <v>52</v>
      </c>
      <c r="N39" s="8" t="s">
        <v>52</v>
      </c>
      <c r="O39" s="8" t="s">
        <v>52</v>
      </c>
      <c r="P39" s="8" t="s">
        <v>52</v>
      </c>
      <c r="Q39" s="6">
        <v>3451</v>
      </c>
      <c r="R39" s="7">
        <v>1.2800000000000001E-2</v>
      </c>
      <c r="S39" s="8" t="s">
        <v>52</v>
      </c>
      <c r="T39" s="10">
        <v>146367</v>
      </c>
      <c r="U39" s="11">
        <v>0.54190000000000005</v>
      </c>
      <c r="V39" s="10">
        <v>270109</v>
      </c>
    </row>
    <row r="40" spans="1:22" ht="17" x14ac:dyDescent="0.2">
      <c r="A40" s="5" t="s">
        <v>442</v>
      </c>
      <c r="B40" s="6">
        <v>284494</v>
      </c>
      <c r="C40" s="7">
        <v>0.33700000000000002</v>
      </c>
      <c r="D40" s="8" t="s">
        <v>52</v>
      </c>
      <c r="E40" s="6">
        <v>495961</v>
      </c>
      <c r="F40" s="7">
        <v>0.58750000000000002</v>
      </c>
      <c r="G40" s="8">
        <v>2</v>
      </c>
      <c r="H40" s="6">
        <v>38946</v>
      </c>
      <c r="I40" s="7">
        <v>4.6100000000000002E-2</v>
      </c>
      <c r="J40" s="8" t="s">
        <v>52</v>
      </c>
      <c r="K40" s="6">
        <v>8775</v>
      </c>
      <c r="L40" s="7">
        <v>1.04E-2</v>
      </c>
      <c r="M40" s="8" t="s">
        <v>52</v>
      </c>
      <c r="N40" s="8" t="s">
        <v>52</v>
      </c>
      <c r="O40" s="8" t="s">
        <v>52</v>
      </c>
      <c r="P40" s="8" t="s">
        <v>52</v>
      </c>
      <c r="Q40" s="6">
        <v>16051</v>
      </c>
      <c r="R40" s="7">
        <v>1.9E-2</v>
      </c>
      <c r="S40" s="8" t="s">
        <v>52</v>
      </c>
      <c r="T40" s="6">
        <v>211467</v>
      </c>
      <c r="U40" s="7">
        <v>0.2505</v>
      </c>
      <c r="V40" s="6">
        <v>844227</v>
      </c>
    </row>
    <row r="41" spans="1:22" ht="17" x14ac:dyDescent="0.2">
      <c r="A41" s="5" t="s">
        <v>325</v>
      </c>
      <c r="B41" s="6">
        <v>539260</v>
      </c>
      <c r="C41" s="7">
        <v>0.47920000000000001</v>
      </c>
      <c r="D41" s="8">
        <v>6</v>
      </c>
      <c r="E41" s="6">
        <v>512058</v>
      </c>
      <c r="F41" s="7">
        <v>0.45500000000000002</v>
      </c>
      <c r="G41" s="8" t="s">
        <v>52</v>
      </c>
      <c r="H41" s="6">
        <v>37384</v>
      </c>
      <c r="I41" s="7">
        <v>3.2899999999999999E-2</v>
      </c>
      <c r="J41" s="8" t="s">
        <v>52</v>
      </c>
      <c r="K41" s="8" t="s">
        <v>52</v>
      </c>
      <c r="L41" s="8" t="s">
        <v>52</v>
      </c>
      <c r="M41" s="8" t="s">
        <v>52</v>
      </c>
      <c r="N41" s="8" t="s">
        <v>52</v>
      </c>
      <c r="O41" s="8" t="s">
        <v>52</v>
      </c>
      <c r="P41" s="8" t="s">
        <v>52</v>
      </c>
      <c r="Q41" s="6">
        <v>36683</v>
      </c>
      <c r="R41" s="7">
        <v>3.2300000000000002E-2</v>
      </c>
      <c r="S41" s="8" t="s">
        <v>52</v>
      </c>
      <c r="T41" s="8" t="s">
        <v>443</v>
      </c>
      <c r="U41" s="8" t="s">
        <v>444</v>
      </c>
      <c r="V41" s="6">
        <v>1125385</v>
      </c>
    </row>
    <row r="42" spans="1:22" ht="17" x14ac:dyDescent="0.2">
      <c r="A42" s="5" t="s">
        <v>34</v>
      </c>
      <c r="B42" s="6">
        <v>2394164</v>
      </c>
      <c r="C42" s="7">
        <v>0.43559999999999999</v>
      </c>
      <c r="D42" s="8" t="s">
        <v>52</v>
      </c>
      <c r="E42" s="6">
        <v>2841005</v>
      </c>
      <c r="F42" s="7">
        <v>0.51690000000000003</v>
      </c>
      <c r="G42" s="8">
        <v>18</v>
      </c>
      <c r="H42" s="6">
        <v>174498</v>
      </c>
      <c r="I42" s="7">
        <v>3.1699999999999999E-2</v>
      </c>
      <c r="J42" s="8" t="s">
        <v>52</v>
      </c>
      <c r="K42" s="6">
        <v>46271</v>
      </c>
      <c r="L42" s="7">
        <v>8.3999999999999995E-3</v>
      </c>
      <c r="M42" s="8" t="s">
        <v>52</v>
      </c>
      <c r="N42" s="6">
        <v>12574</v>
      </c>
      <c r="O42" s="7">
        <v>2.3E-3</v>
      </c>
      <c r="P42" s="8" t="s">
        <v>52</v>
      </c>
      <c r="Q42" s="6">
        <v>27975</v>
      </c>
      <c r="R42" s="7">
        <v>5.1000000000000004E-3</v>
      </c>
      <c r="S42" s="8" t="s">
        <v>52</v>
      </c>
      <c r="T42" s="6">
        <v>446841</v>
      </c>
      <c r="U42" s="7">
        <v>8.1299999999999997E-2</v>
      </c>
      <c r="V42" s="6">
        <v>5496487</v>
      </c>
    </row>
    <row r="43" spans="1:22" ht="17" x14ac:dyDescent="0.2">
      <c r="A43" s="5" t="s">
        <v>135</v>
      </c>
      <c r="B43" s="6">
        <v>420375</v>
      </c>
      <c r="C43" s="7">
        <v>0.2893</v>
      </c>
      <c r="D43" s="8" t="s">
        <v>52</v>
      </c>
      <c r="E43" s="6">
        <v>949136</v>
      </c>
      <c r="F43" s="7">
        <v>0.6532</v>
      </c>
      <c r="G43" s="8">
        <v>7</v>
      </c>
      <c r="H43" s="6">
        <v>83481</v>
      </c>
      <c r="I43" s="7">
        <v>5.7500000000000002E-2</v>
      </c>
      <c r="J43" s="8" t="s">
        <v>52</v>
      </c>
      <c r="K43" s="8" t="s">
        <v>52</v>
      </c>
      <c r="L43" s="8" t="s">
        <v>52</v>
      </c>
      <c r="M43" s="8" t="s">
        <v>52</v>
      </c>
      <c r="N43" s="8" t="s">
        <v>52</v>
      </c>
      <c r="O43" s="8" t="s">
        <v>52</v>
      </c>
      <c r="P43" s="8" t="s">
        <v>52</v>
      </c>
      <c r="Q43" s="8" t="s">
        <v>52</v>
      </c>
      <c r="R43" s="8" t="s">
        <v>52</v>
      </c>
      <c r="S43" s="8" t="s">
        <v>52</v>
      </c>
      <c r="T43" s="6">
        <v>528761</v>
      </c>
      <c r="U43" s="7">
        <v>0.37080000000000002</v>
      </c>
      <c r="V43" s="6">
        <v>1452992</v>
      </c>
    </row>
    <row r="44" spans="1:22" ht="17" x14ac:dyDescent="0.2">
      <c r="A44" s="5" t="s">
        <v>354</v>
      </c>
      <c r="B44" s="6">
        <v>1002106</v>
      </c>
      <c r="C44" s="7">
        <v>0.50070000000000003</v>
      </c>
      <c r="D44" s="8">
        <v>7</v>
      </c>
      <c r="E44" s="6">
        <v>782403</v>
      </c>
      <c r="F44" s="7">
        <v>0.39090000000000003</v>
      </c>
      <c r="G44" s="8" t="s">
        <v>52</v>
      </c>
      <c r="H44" s="6">
        <v>94231</v>
      </c>
      <c r="I44" s="7">
        <v>4.7100000000000003E-2</v>
      </c>
      <c r="J44" s="8" t="s">
        <v>52</v>
      </c>
      <c r="K44" s="6">
        <v>50002</v>
      </c>
      <c r="L44" s="7">
        <v>2.5000000000000001E-2</v>
      </c>
      <c r="M44" s="8" t="s">
        <v>52</v>
      </c>
      <c r="N44" s="8" t="s">
        <v>52</v>
      </c>
      <c r="O44" s="8" t="s">
        <v>52</v>
      </c>
      <c r="P44" s="8" t="s">
        <v>52</v>
      </c>
      <c r="Q44" s="6">
        <v>72594</v>
      </c>
      <c r="R44" s="7">
        <v>3.6299999999999999E-2</v>
      </c>
      <c r="S44" s="8" t="s">
        <v>52</v>
      </c>
      <c r="T44" s="8" t="s">
        <v>445</v>
      </c>
      <c r="U44" s="8" t="s">
        <v>446</v>
      </c>
      <c r="V44" s="6">
        <v>2001336</v>
      </c>
    </row>
    <row r="45" spans="1:22" ht="17" x14ac:dyDescent="0.2">
      <c r="A45" s="5" t="s">
        <v>138</v>
      </c>
      <c r="B45" s="6">
        <v>2926441</v>
      </c>
      <c r="C45" s="7">
        <v>0.47460000000000002</v>
      </c>
      <c r="D45" s="8" t="s">
        <v>52</v>
      </c>
      <c r="E45" s="6">
        <v>2970733</v>
      </c>
      <c r="F45" s="7">
        <v>0.48180000000000001</v>
      </c>
      <c r="G45" s="8">
        <v>20</v>
      </c>
      <c r="H45" s="6">
        <v>146715</v>
      </c>
      <c r="I45" s="7">
        <v>2.3800000000000002E-2</v>
      </c>
      <c r="J45" s="8" t="s">
        <v>52</v>
      </c>
      <c r="K45" s="6">
        <v>49941</v>
      </c>
      <c r="L45" s="7">
        <v>8.0999999999999996E-3</v>
      </c>
      <c r="M45" s="8" t="s">
        <v>52</v>
      </c>
      <c r="N45" s="6">
        <v>6472</v>
      </c>
      <c r="O45" s="7">
        <v>1.1000000000000001E-3</v>
      </c>
      <c r="P45" s="8" t="s">
        <v>52</v>
      </c>
      <c r="Q45" s="6">
        <v>65176</v>
      </c>
      <c r="R45" s="7">
        <v>1.06E-2</v>
      </c>
      <c r="S45" s="8" t="s">
        <v>52</v>
      </c>
      <c r="T45" s="6">
        <v>44292</v>
      </c>
      <c r="U45" s="7">
        <v>7.1999999999999998E-3</v>
      </c>
      <c r="V45" s="6">
        <v>6165478</v>
      </c>
    </row>
    <row r="46" spans="1:22" ht="17" x14ac:dyDescent="0.2">
      <c r="A46" s="5" t="s">
        <v>140</v>
      </c>
      <c r="B46" s="6">
        <v>252525</v>
      </c>
      <c r="C46" s="7">
        <v>0.54410000000000003</v>
      </c>
      <c r="D46" s="8">
        <v>4</v>
      </c>
      <c r="E46" s="6">
        <v>180543</v>
      </c>
      <c r="F46" s="7">
        <v>0.38900000000000001</v>
      </c>
      <c r="G46" s="8" t="s">
        <v>52</v>
      </c>
      <c r="H46" s="6">
        <v>14746</v>
      </c>
      <c r="I46" s="7">
        <v>3.1800000000000002E-2</v>
      </c>
      <c r="J46" s="8" t="s">
        <v>52</v>
      </c>
      <c r="K46" s="6">
        <v>6220</v>
      </c>
      <c r="L46" s="7">
        <v>1.34E-2</v>
      </c>
      <c r="M46" s="8" t="s">
        <v>52</v>
      </c>
      <c r="N46" s="8">
        <v>516</v>
      </c>
      <c r="O46" s="7">
        <v>1.1000000000000001E-3</v>
      </c>
      <c r="P46" s="8" t="s">
        <v>52</v>
      </c>
      <c r="Q46" s="6">
        <v>9594</v>
      </c>
      <c r="R46" s="7">
        <v>2.07E-2</v>
      </c>
      <c r="S46" s="8" t="s">
        <v>52</v>
      </c>
      <c r="T46" s="8" t="s">
        <v>447</v>
      </c>
      <c r="U46" s="8" t="s">
        <v>448</v>
      </c>
      <c r="V46" s="6">
        <v>464144</v>
      </c>
    </row>
    <row r="47" spans="1:22" ht="17" x14ac:dyDescent="0.2">
      <c r="A47" s="5" t="s">
        <v>141</v>
      </c>
      <c r="B47" s="6">
        <v>855373</v>
      </c>
      <c r="C47" s="7">
        <v>0.40670000000000001</v>
      </c>
      <c r="D47" s="8" t="s">
        <v>52</v>
      </c>
      <c r="E47" s="6">
        <v>1155389</v>
      </c>
      <c r="F47" s="7">
        <v>0.5494</v>
      </c>
      <c r="G47" s="8">
        <v>9</v>
      </c>
      <c r="H47" s="6">
        <v>49204</v>
      </c>
      <c r="I47" s="7">
        <v>2.3400000000000001E-2</v>
      </c>
      <c r="J47" s="8" t="s">
        <v>52</v>
      </c>
      <c r="K47" s="6">
        <v>13034</v>
      </c>
      <c r="L47" s="7">
        <v>6.1999999999999998E-3</v>
      </c>
      <c r="M47" s="8" t="s">
        <v>52</v>
      </c>
      <c r="N47" s="6">
        <v>21016</v>
      </c>
      <c r="O47" s="7">
        <v>0.01</v>
      </c>
      <c r="P47" s="8" t="s">
        <v>52</v>
      </c>
      <c r="Q47" s="6">
        <v>9011</v>
      </c>
      <c r="R47" s="7">
        <v>4.3E-3</v>
      </c>
      <c r="S47" s="8" t="s">
        <v>52</v>
      </c>
      <c r="T47" s="6">
        <v>300016</v>
      </c>
      <c r="U47" s="7">
        <v>0.14269999999999999</v>
      </c>
      <c r="V47" s="6">
        <v>2103027</v>
      </c>
    </row>
    <row r="48" spans="1:22" ht="17" x14ac:dyDescent="0.2">
      <c r="A48" s="5" t="s">
        <v>144</v>
      </c>
      <c r="B48" s="6">
        <v>117458</v>
      </c>
      <c r="C48" s="7">
        <v>0.31740000000000002</v>
      </c>
      <c r="D48" s="8" t="s">
        <v>52</v>
      </c>
      <c r="E48" s="6">
        <v>227721</v>
      </c>
      <c r="F48" s="7">
        <v>0.61529999999999996</v>
      </c>
      <c r="G48" s="8">
        <v>3</v>
      </c>
      <c r="H48" s="6">
        <v>20850</v>
      </c>
      <c r="I48" s="7">
        <v>5.6300000000000003E-2</v>
      </c>
      <c r="J48" s="8" t="s">
        <v>52</v>
      </c>
      <c r="K48" s="8" t="s">
        <v>52</v>
      </c>
      <c r="L48" s="8" t="s">
        <v>52</v>
      </c>
      <c r="M48" s="8" t="s">
        <v>52</v>
      </c>
      <c r="N48" s="8" t="s">
        <v>52</v>
      </c>
      <c r="O48" s="8" t="s">
        <v>52</v>
      </c>
      <c r="P48" s="8" t="s">
        <v>52</v>
      </c>
      <c r="Q48" s="6">
        <v>4064</v>
      </c>
      <c r="R48" s="7">
        <v>1.0999999999999999E-2</v>
      </c>
      <c r="S48" s="8" t="s">
        <v>52</v>
      </c>
      <c r="T48" s="6">
        <v>110263</v>
      </c>
      <c r="U48" s="7">
        <v>0.2979</v>
      </c>
      <c r="V48" s="6">
        <v>370093</v>
      </c>
    </row>
    <row r="49" spans="1:22" ht="17" x14ac:dyDescent="0.2">
      <c r="A49" s="5" t="s">
        <v>147</v>
      </c>
      <c r="B49" s="6">
        <v>870695</v>
      </c>
      <c r="C49" s="7">
        <v>0.34720000000000001</v>
      </c>
      <c r="D49" s="8" t="s">
        <v>52</v>
      </c>
      <c r="E49" s="6">
        <v>1522925</v>
      </c>
      <c r="F49" s="7">
        <v>0.60719999999999996</v>
      </c>
      <c r="G49" s="8">
        <v>11</v>
      </c>
      <c r="H49" s="6">
        <v>70397</v>
      </c>
      <c r="I49" s="7">
        <v>2.81E-2</v>
      </c>
      <c r="J49" s="8" t="s">
        <v>52</v>
      </c>
      <c r="K49" s="6">
        <v>15993</v>
      </c>
      <c r="L49" s="7">
        <v>6.4000000000000003E-3</v>
      </c>
      <c r="M49" s="8" t="s">
        <v>52</v>
      </c>
      <c r="N49" s="6">
        <v>11991</v>
      </c>
      <c r="O49" s="7">
        <v>4.7999999999999996E-3</v>
      </c>
      <c r="P49" s="8" t="s">
        <v>52</v>
      </c>
      <c r="Q49" s="6">
        <v>16026</v>
      </c>
      <c r="R49" s="7">
        <v>6.4000000000000003E-3</v>
      </c>
      <c r="S49" s="8" t="s">
        <v>52</v>
      </c>
      <c r="T49" s="6">
        <v>652230</v>
      </c>
      <c r="U49" s="7">
        <v>0.2601</v>
      </c>
      <c r="V49" s="6">
        <v>2508027</v>
      </c>
    </row>
    <row r="50" spans="1:22" ht="17" x14ac:dyDescent="0.2">
      <c r="A50" s="5" t="s">
        <v>42</v>
      </c>
      <c r="B50" s="6">
        <v>3877868</v>
      </c>
      <c r="C50" s="7">
        <v>0.43240000000000001</v>
      </c>
      <c r="D50" s="8" t="s">
        <v>52</v>
      </c>
      <c r="E50" s="6">
        <v>4685047</v>
      </c>
      <c r="F50" s="7">
        <v>0.52229999999999999</v>
      </c>
      <c r="G50" s="8">
        <v>36</v>
      </c>
      <c r="H50" s="6">
        <v>283492</v>
      </c>
      <c r="I50" s="7">
        <v>3.1600000000000003E-2</v>
      </c>
      <c r="J50" s="8" t="s">
        <v>52</v>
      </c>
      <c r="K50" s="6">
        <v>71558</v>
      </c>
      <c r="L50" s="7">
        <v>8.0000000000000002E-3</v>
      </c>
      <c r="M50" s="8" t="s">
        <v>52</v>
      </c>
      <c r="N50" s="6">
        <v>42366</v>
      </c>
      <c r="O50" s="7">
        <v>4.7000000000000002E-3</v>
      </c>
      <c r="P50" s="8" t="s">
        <v>52</v>
      </c>
      <c r="Q50" s="6">
        <v>8895</v>
      </c>
      <c r="R50" s="7">
        <v>1E-3</v>
      </c>
      <c r="S50" s="8">
        <v>2</v>
      </c>
      <c r="T50" s="6">
        <v>807179</v>
      </c>
      <c r="U50" s="7">
        <v>8.9899999999999994E-2</v>
      </c>
      <c r="V50" s="6">
        <v>8969226</v>
      </c>
    </row>
    <row r="51" spans="1:22" ht="17" x14ac:dyDescent="0.2">
      <c r="A51" s="5" t="s">
        <v>43</v>
      </c>
      <c r="B51" s="6">
        <v>310676</v>
      </c>
      <c r="C51" s="7">
        <v>0.27460000000000001</v>
      </c>
      <c r="D51" s="8" t="s">
        <v>52</v>
      </c>
      <c r="E51" s="6">
        <v>515231</v>
      </c>
      <c r="F51" s="7">
        <v>0.45540000000000003</v>
      </c>
      <c r="G51" s="8">
        <v>6</v>
      </c>
      <c r="H51" s="6">
        <v>39608</v>
      </c>
      <c r="I51" s="7">
        <v>3.5000000000000003E-2</v>
      </c>
      <c r="J51" s="8" t="s">
        <v>52</v>
      </c>
      <c r="K51" s="6">
        <v>9438</v>
      </c>
      <c r="L51" s="7">
        <v>8.3000000000000001E-3</v>
      </c>
      <c r="M51" s="8" t="s">
        <v>52</v>
      </c>
      <c r="N51" s="6">
        <v>243690</v>
      </c>
      <c r="O51" s="7">
        <v>0.21540000000000001</v>
      </c>
      <c r="P51" s="8" t="s">
        <v>52</v>
      </c>
      <c r="Q51" s="6">
        <v>12787</v>
      </c>
      <c r="R51" s="7">
        <v>1.1299999999999999E-2</v>
      </c>
      <c r="S51" s="8" t="s">
        <v>52</v>
      </c>
      <c r="T51" s="6">
        <v>204555</v>
      </c>
      <c r="U51" s="7">
        <v>0.18079999999999999</v>
      </c>
      <c r="V51" s="6">
        <v>1131430</v>
      </c>
    </row>
    <row r="52" spans="1:22" ht="17" x14ac:dyDescent="0.2">
      <c r="A52" s="5" t="s">
        <v>157</v>
      </c>
      <c r="B52" s="6">
        <v>1981473</v>
      </c>
      <c r="C52" s="7">
        <v>0.49730000000000002</v>
      </c>
      <c r="D52" s="8">
        <v>13</v>
      </c>
      <c r="E52" s="6">
        <v>1769443</v>
      </c>
      <c r="F52" s="7">
        <v>0.44409999999999999</v>
      </c>
      <c r="G52" s="8" t="s">
        <v>52</v>
      </c>
      <c r="H52" s="6">
        <v>118274</v>
      </c>
      <c r="I52" s="7">
        <v>2.9700000000000001E-2</v>
      </c>
      <c r="J52" s="8" t="s">
        <v>52</v>
      </c>
      <c r="K52" s="6">
        <v>27638</v>
      </c>
      <c r="L52" s="7">
        <v>6.8999999999999999E-3</v>
      </c>
      <c r="M52" s="8" t="s">
        <v>52</v>
      </c>
      <c r="N52" s="6">
        <v>54054</v>
      </c>
      <c r="O52" s="7">
        <v>1.3599999999999999E-2</v>
      </c>
      <c r="P52" s="8" t="s">
        <v>52</v>
      </c>
      <c r="Q52" s="6">
        <v>33749</v>
      </c>
      <c r="R52" s="7">
        <v>8.5000000000000006E-3</v>
      </c>
      <c r="S52" s="8" t="s">
        <v>52</v>
      </c>
      <c r="T52" s="8" t="s">
        <v>449</v>
      </c>
      <c r="U52" s="8" t="s">
        <v>450</v>
      </c>
      <c r="V52" s="6">
        <v>3984631</v>
      </c>
    </row>
    <row r="53" spans="1:22" ht="17" x14ac:dyDescent="0.2">
      <c r="A53" s="5" t="s">
        <v>156</v>
      </c>
      <c r="B53" s="6">
        <v>178573</v>
      </c>
      <c r="C53" s="7">
        <v>0.56679999999999997</v>
      </c>
      <c r="D53" s="8">
        <v>3</v>
      </c>
      <c r="E53" s="6">
        <v>95369</v>
      </c>
      <c r="F53" s="7">
        <v>0.30270000000000002</v>
      </c>
      <c r="G53" s="8" t="s">
        <v>52</v>
      </c>
      <c r="H53" s="6">
        <v>10078</v>
      </c>
      <c r="I53" s="7">
        <v>3.2000000000000001E-2</v>
      </c>
      <c r="J53" s="8" t="s">
        <v>52</v>
      </c>
      <c r="K53" s="6">
        <v>6758</v>
      </c>
      <c r="L53" s="7">
        <v>2.1399999999999999E-2</v>
      </c>
      <c r="M53" s="8" t="s">
        <v>52</v>
      </c>
      <c r="N53" s="8">
        <v>639</v>
      </c>
      <c r="O53" s="7">
        <v>2E-3</v>
      </c>
      <c r="P53" s="8" t="s">
        <v>52</v>
      </c>
      <c r="Q53" s="6">
        <v>23650</v>
      </c>
      <c r="R53" s="7">
        <v>7.51E-2</v>
      </c>
      <c r="S53" s="8" t="s">
        <v>52</v>
      </c>
      <c r="T53" s="8" t="s">
        <v>451</v>
      </c>
      <c r="U53" s="8" t="s">
        <v>452</v>
      </c>
      <c r="V53" s="6">
        <v>315067</v>
      </c>
    </row>
    <row r="54" spans="1:22" ht="17" x14ac:dyDescent="0.2">
      <c r="A54" s="5" t="s">
        <v>159</v>
      </c>
      <c r="B54" s="6">
        <v>188794</v>
      </c>
      <c r="C54" s="7">
        <v>0.26429999999999998</v>
      </c>
      <c r="D54" s="8" t="s">
        <v>52</v>
      </c>
      <c r="E54" s="6">
        <v>489371</v>
      </c>
      <c r="F54" s="7">
        <v>0.68500000000000005</v>
      </c>
      <c r="G54" s="8">
        <v>5</v>
      </c>
      <c r="H54" s="6">
        <v>23004</v>
      </c>
      <c r="I54" s="7">
        <v>3.2199999999999999E-2</v>
      </c>
      <c r="J54" s="8" t="s">
        <v>52</v>
      </c>
      <c r="K54" s="6">
        <v>8075</v>
      </c>
      <c r="L54" s="7">
        <v>1.1299999999999999E-2</v>
      </c>
      <c r="M54" s="8" t="s">
        <v>52</v>
      </c>
      <c r="N54" s="6">
        <v>1104</v>
      </c>
      <c r="O54" s="7">
        <v>1.5E-3</v>
      </c>
      <c r="P54" s="8" t="s">
        <v>52</v>
      </c>
      <c r="Q54" s="6">
        <v>4075</v>
      </c>
      <c r="R54" s="7">
        <v>5.7000000000000002E-3</v>
      </c>
      <c r="S54" s="8" t="s">
        <v>52</v>
      </c>
      <c r="T54" s="6">
        <v>300577</v>
      </c>
      <c r="U54" s="7">
        <v>0.42070000000000002</v>
      </c>
      <c r="V54" s="6">
        <v>714423</v>
      </c>
    </row>
    <row r="55" spans="1:22" ht="17" x14ac:dyDescent="0.2">
      <c r="A55" s="5" t="s">
        <v>158</v>
      </c>
      <c r="B55" s="6">
        <v>1742718</v>
      </c>
      <c r="C55" s="7">
        <v>0.52539999999999998</v>
      </c>
      <c r="D55" s="8">
        <v>8</v>
      </c>
      <c r="E55" s="6">
        <v>1221747</v>
      </c>
      <c r="F55" s="7">
        <v>0.36830000000000002</v>
      </c>
      <c r="G55" s="8" t="s">
        <v>52</v>
      </c>
      <c r="H55" s="6">
        <v>160879</v>
      </c>
      <c r="I55" s="7">
        <v>4.8500000000000001E-2</v>
      </c>
      <c r="J55" s="8" t="s">
        <v>52</v>
      </c>
      <c r="K55" s="6">
        <v>58417</v>
      </c>
      <c r="L55" s="7">
        <v>1.7600000000000001E-2</v>
      </c>
      <c r="M55" s="8" t="s">
        <v>52</v>
      </c>
      <c r="N55" s="8" t="s">
        <v>52</v>
      </c>
      <c r="O55" s="8" t="s">
        <v>52</v>
      </c>
      <c r="P55" s="8" t="s">
        <v>52</v>
      </c>
      <c r="Q55" s="6">
        <v>133258</v>
      </c>
      <c r="R55" s="7">
        <v>4.02E-2</v>
      </c>
      <c r="S55" s="8">
        <v>4</v>
      </c>
      <c r="T55" s="8" t="s">
        <v>453</v>
      </c>
      <c r="U55" s="8" t="s">
        <v>454</v>
      </c>
      <c r="V55" s="6">
        <v>3317019</v>
      </c>
    </row>
    <row r="56" spans="1:22" ht="17" x14ac:dyDescent="0.2">
      <c r="A56" s="5" t="s">
        <v>162</v>
      </c>
      <c r="B56" s="6">
        <v>1382536</v>
      </c>
      <c r="C56" s="7">
        <v>0.46450000000000002</v>
      </c>
      <c r="D56" s="8" t="s">
        <v>52</v>
      </c>
      <c r="E56" s="6">
        <v>1405284</v>
      </c>
      <c r="F56" s="7">
        <v>0.47220000000000001</v>
      </c>
      <c r="G56" s="8">
        <v>10</v>
      </c>
      <c r="H56" s="6">
        <v>106674</v>
      </c>
      <c r="I56" s="7">
        <v>3.5799999999999998E-2</v>
      </c>
      <c r="J56" s="8" t="s">
        <v>52</v>
      </c>
      <c r="K56" s="6">
        <v>31072</v>
      </c>
      <c r="L56" s="7">
        <v>1.04E-2</v>
      </c>
      <c r="M56" s="8" t="s">
        <v>52</v>
      </c>
      <c r="N56" s="6">
        <v>11855</v>
      </c>
      <c r="O56" s="7">
        <v>4.0000000000000001E-3</v>
      </c>
      <c r="P56" s="8" t="s">
        <v>52</v>
      </c>
      <c r="Q56" s="6">
        <v>38729</v>
      </c>
      <c r="R56" s="7">
        <v>1.2999999999999999E-2</v>
      </c>
      <c r="S56" s="8" t="s">
        <v>52</v>
      </c>
      <c r="T56" s="6">
        <v>22748</v>
      </c>
      <c r="U56" s="7">
        <v>7.7000000000000002E-3</v>
      </c>
      <c r="V56" s="6">
        <v>2976150</v>
      </c>
    </row>
    <row r="57" spans="1:22" ht="17" x14ac:dyDescent="0.2">
      <c r="A57" s="5" t="s">
        <v>163</v>
      </c>
      <c r="B57" s="6">
        <v>55973</v>
      </c>
      <c r="C57" s="7">
        <v>0.21879999999999999</v>
      </c>
      <c r="D57" s="8" t="s">
        <v>52</v>
      </c>
      <c r="E57" s="6">
        <v>174419</v>
      </c>
      <c r="F57" s="7">
        <v>0.68169999999999997</v>
      </c>
      <c r="G57" s="8">
        <v>3</v>
      </c>
      <c r="H57" s="6">
        <v>13287</v>
      </c>
      <c r="I57" s="7">
        <v>5.1900000000000002E-2</v>
      </c>
      <c r="J57" s="8" t="s">
        <v>52</v>
      </c>
      <c r="K57" s="6">
        <v>2515</v>
      </c>
      <c r="L57" s="7">
        <v>9.7999999999999997E-3</v>
      </c>
      <c r="M57" s="8" t="s">
        <v>52</v>
      </c>
      <c r="N57" s="8" t="s">
        <v>52</v>
      </c>
      <c r="O57" s="8" t="s">
        <v>52</v>
      </c>
      <c r="P57" s="8" t="s">
        <v>52</v>
      </c>
      <c r="Q57" s="6">
        <v>9655</v>
      </c>
      <c r="R57" s="7">
        <v>3.78E-2</v>
      </c>
      <c r="S57" s="8" t="s">
        <v>52</v>
      </c>
      <c r="T57" s="6">
        <v>118446</v>
      </c>
      <c r="U57" s="7">
        <v>0.46289999999999998</v>
      </c>
      <c r="V57" s="6">
        <v>255849</v>
      </c>
    </row>
  </sheetData>
  <hyperlinks>
    <hyperlink ref="A2" r:id="rId1" tooltip="2016 United States presidential election in Alabama" display="https://en.wikipedia.org/wiki/2016_United_States_presidential_election_in_Alabama" xr:uid="{5FB008EF-1647-1544-8D32-99DA6270BCE5}"/>
    <hyperlink ref="A3" r:id="rId2" tooltip="2016 United States presidential election in Alaska" display="https://en.wikipedia.org/wiki/2016_United_States_presidential_election_in_Alaska" xr:uid="{02F422D9-2CC2-9641-BCE8-A10AA6113A03}"/>
    <hyperlink ref="A4" r:id="rId3" tooltip="2016 United States presidential election in Arizona" display="https://en.wikipedia.org/wiki/2016_United_States_presidential_election_in_Arizona" xr:uid="{1BD7D5AF-7032-674C-894D-413BA8FE1463}"/>
    <hyperlink ref="A5" r:id="rId4" tooltip="2016 United States presidential election in Arkansas" display="https://en.wikipedia.org/wiki/2016_United_States_presidential_election_in_Arkansas" xr:uid="{23857D2D-F089-984D-819E-22066EF7020B}"/>
    <hyperlink ref="A6" r:id="rId5" tooltip="2016 United States presidential election in California" display="https://en.wikipedia.org/wiki/2016_United_States_presidential_election_in_California" xr:uid="{8DEF4B39-64A3-0645-ADA3-C3FB8935DEE4}"/>
    <hyperlink ref="A7" r:id="rId6" tooltip="2016 United States presidential election in Colorado" display="https://en.wikipedia.org/wiki/2016_United_States_presidential_election_in_Colorado" xr:uid="{4113E654-2277-5742-BD60-48E2E84E64C7}"/>
    <hyperlink ref="A8" r:id="rId7" tooltip="2016 United States presidential election in Connecticut" display="https://en.wikipedia.org/wiki/2016_United_States_presidential_election_in_Connecticut" xr:uid="{4009A5FC-C16D-0F4E-8A6D-47C822C9F3C3}"/>
    <hyperlink ref="A9" r:id="rId8" tooltip="2016 United States presidential election in the District of Columbia" display="https://en.wikipedia.org/wiki/2016_United_States_presidential_election_in_the_District_of_Columbia" xr:uid="{73C2192B-1813-0C48-A60F-02C2B2AD7C18}"/>
    <hyperlink ref="A10" r:id="rId9" tooltip="2016 United States presidential election in Delaware" display="https://en.wikipedia.org/wiki/2016_United_States_presidential_election_in_Delaware" xr:uid="{F8A3FA50-4D2C-1044-8118-3966FE1B5C50}"/>
    <hyperlink ref="A11" r:id="rId10" tooltip="2016 United States presidential election in Florida" display="https://en.wikipedia.org/wiki/2016_United_States_presidential_election_in_Florida" xr:uid="{2F1CC2A8-51D9-5E40-B701-92CFFA9AA4B3}"/>
    <hyperlink ref="A12" r:id="rId11" tooltip="2016 United States presidential election in Georgia" display="https://en.wikipedia.org/wiki/2016_United_States_presidential_election_in_Georgia" xr:uid="{926AF37E-54E6-2643-89C8-FD7224400C9F}"/>
    <hyperlink ref="A13" r:id="rId12" tooltip="2016 United States presidential election in Hawaii" display="https://en.wikipedia.org/wiki/2016_United_States_presidential_election_in_Hawaii" xr:uid="{87E52BE7-DB93-6749-AFF0-30FFAE3B1EDB}"/>
    <hyperlink ref="A14" r:id="rId13" tooltip="2016 United States presidential election in Idaho" display="https://en.wikipedia.org/wiki/2016_United_States_presidential_election_in_Idaho" xr:uid="{530A52DE-0F09-DD4C-8FCD-91EDD34B325D}"/>
    <hyperlink ref="A15" r:id="rId14" tooltip="2016 United States presidential election in Illinois" display="https://en.wikipedia.org/wiki/2016_United_States_presidential_election_in_Illinois" xr:uid="{C791E653-846A-A64C-A28B-05147ACF0FC5}"/>
    <hyperlink ref="A16" r:id="rId15" tooltip="2016 United States presidential election in Indiana" display="https://en.wikipedia.org/wiki/2016_United_States_presidential_election_in_Indiana" xr:uid="{93239AA3-FFCB-6047-ADB3-DB98867B4F68}"/>
    <hyperlink ref="A17" r:id="rId16" tooltip="2016 United States presidential election in Iowa" display="https://en.wikipedia.org/wiki/2016_United_States_presidential_election_in_Iowa" xr:uid="{2ACDDFB1-9C78-6040-87E9-E3921F8550D8}"/>
    <hyperlink ref="A18" r:id="rId17" tooltip="2016 United States presidential election in Kansas" display="https://en.wikipedia.org/wiki/2016_United_States_presidential_election_in_Kansas" xr:uid="{BB536574-398A-064B-8A67-82F32FF0D4ED}"/>
    <hyperlink ref="A19" r:id="rId18" tooltip="2016 United States presidential election in Kentucky" display="https://en.wikipedia.org/wiki/2016_United_States_presidential_election_in_Kentucky" xr:uid="{32C174B5-04A6-6D47-92B0-EFA373B52BC8}"/>
    <hyperlink ref="A20" r:id="rId19" tooltip="2016 United States presidential election in Louisiana" display="https://en.wikipedia.org/wiki/2016_United_States_presidential_election_in_Louisiana" xr:uid="{FF7B7230-ACD1-CD4A-9ABE-D2CEAE72B26A}"/>
    <hyperlink ref="A21" r:id="rId20" tooltip="2016 United States presidential election in Maine" display="https://en.wikipedia.org/wiki/2016_United_States_presidential_election_in_Maine" xr:uid="{711253EC-F0A4-F044-9BDE-C1F951A470B0}"/>
    <hyperlink ref="A22" r:id="rId21" tooltip="2016 United States presidential election in Massachusetts" display="https://en.wikipedia.org/wiki/2016_United_States_presidential_election_in_Massachusetts" xr:uid="{06E6E038-BC89-4A40-9B0C-FA48666EB91C}"/>
    <hyperlink ref="A23" r:id="rId22" tooltip="2016 United States presidential election in Maryland" display="https://en.wikipedia.org/wiki/2016_United_States_presidential_election_in_Maryland" xr:uid="{DFD84386-F468-6742-A85D-42D1A9DB180A}"/>
    <hyperlink ref="A24" r:id="rId23" tooltip="Maine's 1st congressional district" display="https://en.wikipedia.org/wiki/Maine%27s_1st_congressional_district" xr:uid="{51DC36FF-1B52-6B41-98EE-0133FE5B3035}"/>
    <hyperlink ref="A25" r:id="rId24" tooltip="Maine's 2nd congressional district" display="https://en.wikipedia.org/wiki/Maine%27s_2nd_congressional_district" xr:uid="{04A0704E-3FA4-124C-9EC3-E4C486E7D2E5}"/>
    <hyperlink ref="A26" r:id="rId25" tooltip="2016 United States presidential election in Michigan" display="https://en.wikipedia.org/wiki/2016_United_States_presidential_election_in_Michigan" xr:uid="{DD5C0287-47A4-FE4D-A095-0FD5EE78BCB7}"/>
    <hyperlink ref="A27" r:id="rId26" tooltip="2016 United States presidential election in Minnesota" display="https://en.wikipedia.org/wiki/2016_United_States_presidential_election_in_Minnesota" xr:uid="{3EDEFFB6-AC3E-4D46-98EE-B3AC7F4CEFCC}"/>
    <hyperlink ref="A28" r:id="rId27" tooltip="2016 United States presidential election in Mississippi" display="https://en.wikipedia.org/wiki/2016_United_States_presidential_election_in_Mississippi" xr:uid="{E886B318-41DB-0F44-A7D2-1F248D7BA8E5}"/>
    <hyperlink ref="A29" r:id="rId28" tooltip="2016 United States presidential election in Missouri" display="https://en.wikipedia.org/wiki/2016_United_States_presidential_election_in_Missouri" xr:uid="{0E7BDBB2-35CF-B347-96B6-C8FFB425692B}"/>
    <hyperlink ref="A30" r:id="rId29" tooltip="2016 United States presidential election in Montana" display="https://en.wikipedia.org/wiki/2016_United_States_presidential_election_in_Montana" xr:uid="{C8C3971B-5BE5-5A46-AA06-FB773EA77DBF}"/>
    <hyperlink ref="A31" r:id="rId30" tooltip="2016 United States presidential election in North Carolina" display="https://en.wikipedia.org/wiki/2016_United_States_presidential_election_in_North_Carolina" xr:uid="{BA69C371-9779-6549-87D0-435374ED54A4}"/>
    <hyperlink ref="A32" r:id="rId31" tooltip="2016 United States presidential election in North Dakota" display="https://en.wikipedia.org/wiki/2016_United_States_presidential_election_in_North_Dakota" xr:uid="{B4DB81D9-455B-DF47-88D7-EED62A07EDCF}"/>
    <hyperlink ref="A33" r:id="rId32" tooltip="2016 United States presidential election in New Hampshire" display="https://en.wikipedia.org/wiki/2016_United_States_presidential_election_in_New_Hampshire" xr:uid="{19CEA229-9E8A-544B-8378-1DCC401F9667}"/>
    <hyperlink ref="A34" r:id="rId33" tooltip="2016 United States presidential election in New Jersey" display="https://en.wikipedia.org/wiki/2016_United_States_presidential_election_in_New_Jersey" xr:uid="{70AD5328-DDEE-DA47-90DF-E120493B5032}"/>
    <hyperlink ref="A35" r:id="rId34" tooltip="2016 United States presidential election in New Mexico" display="https://en.wikipedia.org/wiki/2016_United_States_presidential_election_in_New_Mexico" xr:uid="{C9F13285-6A70-4B43-BB6E-5BFA5ABC99AF}"/>
    <hyperlink ref="A36" r:id="rId35" tooltip="2016 United States presidential election in New York" display="https://en.wikipedia.org/wiki/2016_United_States_presidential_election_in_New_York" xr:uid="{A433F1EA-BC1F-E642-B6BC-1D17A2A0FB3A}"/>
    <hyperlink ref="A37" r:id="rId36" tooltip="Nebraska's 1st congressional district" display="https://en.wikipedia.org/wiki/Nebraska%27s_1st_congressional_district" xr:uid="{73329F55-B8BE-DA4A-B657-B8ED48772754}"/>
    <hyperlink ref="A38" r:id="rId37" tooltip="Nebraska's 2nd congressional district" display="https://en.wikipedia.org/wiki/Nebraska%27s_2nd_congressional_district" xr:uid="{CA32F77E-645B-6E41-B9FE-3781FDC96CD6}"/>
    <hyperlink ref="A39" r:id="rId38" tooltip="Nebraska's 3rd congressional district" display="https://en.wikipedia.org/wiki/Nebraska%27s_3rd_congressional_district" xr:uid="{6D4EE0DC-3F31-5A4E-BED8-743E0D077ED5}"/>
    <hyperlink ref="A40" r:id="rId39" tooltip="2016 United States presidential election in Nebraska" display="https://en.wikipedia.org/wiki/2016_United_States_presidential_election_in_Nebraska" xr:uid="{7797BFBD-7ED7-1142-B1F3-8DD7BAAE32D0}"/>
    <hyperlink ref="A41" r:id="rId40" tooltip="2016 United States presidential election in Nevada" display="https://en.wikipedia.org/wiki/2016_United_States_presidential_election_in_Nevada" xr:uid="{40731559-A97A-8849-83E9-BB89BCE366C5}"/>
    <hyperlink ref="A42" r:id="rId41" tooltip="2016 United States presidential election in Ohio" display="https://en.wikipedia.org/wiki/2016_United_States_presidential_election_in_Ohio" xr:uid="{A635A91C-1923-9242-B898-D36EAB504540}"/>
    <hyperlink ref="A43" r:id="rId42" tooltip="2016 United States presidential election in Oklahoma" display="https://en.wikipedia.org/wiki/2016_United_States_presidential_election_in_Oklahoma" xr:uid="{8FAE5AD0-9F17-D442-A3DA-256EDB787F88}"/>
    <hyperlink ref="A44" r:id="rId43" tooltip="2016 United States presidential election in Oregon" display="https://en.wikipedia.org/wiki/2016_United_States_presidential_election_in_Oregon" xr:uid="{D044F20B-771C-3142-81B2-858B8EB79B87}"/>
    <hyperlink ref="A45" r:id="rId44" tooltip="2016 United States presidential election in Pennsylvania" display="https://en.wikipedia.org/wiki/2016_United_States_presidential_election_in_Pennsylvania" xr:uid="{5C9B58D1-EF38-9F4A-9EC6-45A50ED98F58}"/>
    <hyperlink ref="A46" r:id="rId45" tooltip="2016 United States presidential election in Rhode Island" display="https://en.wikipedia.org/wiki/2016_United_States_presidential_election_in_Rhode_Island" xr:uid="{F84395F4-4222-D94C-9F9F-8CBC24B5563E}"/>
    <hyperlink ref="A47" r:id="rId46" tooltip="2016 United States presidential election in South Carolina" display="https://en.wikipedia.org/wiki/2016_United_States_presidential_election_in_South_Carolina" xr:uid="{A768066E-7C11-E34D-BE61-38D074040693}"/>
    <hyperlink ref="A48" r:id="rId47" tooltip="2016 United States presidential election in South Dakota" display="https://en.wikipedia.org/wiki/2016_United_States_presidential_election_in_South_Dakota" xr:uid="{11AB2174-F0E1-4B4B-A88D-6BCA2945B171}"/>
    <hyperlink ref="A49" r:id="rId48" tooltip="2016 United States presidential election in Tennessee" display="https://en.wikipedia.org/wiki/2016_United_States_presidential_election_in_Tennessee" xr:uid="{0001D154-F143-1548-BE54-56A2F365528B}"/>
    <hyperlink ref="A50" r:id="rId49" tooltip="2016 United States presidential election in Texas" display="https://en.wikipedia.org/wiki/2016_United_States_presidential_election_in_Texas" xr:uid="{74CF51A6-AEAB-9846-AD0B-DCC398CC8D7E}"/>
    <hyperlink ref="A51" r:id="rId50" tooltip="2016 United States presidential election in Utah" display="https://en.wikipedia.org/wiki/2016_United_States_presidential_election_in_Utah" xr:uid="{A97EDF3F-9D28-4247-9A49-283B6ED27154}"/>
    <hyperlink ref="A52" r:id="rId51" tooltip="2016 United States presidential election in Virginia" display="https://en.wikipedia.org/wiki/2016_United_States_presidential_election_in_Virginia" xr:uid="{C6B070F7-FA2A-5243-80EE-0A3347D9E796}"/>
    <hyperlink ref="A53" r:id="rId52" tooltip="2016 United States presidential election in Vermont" display="https://en.wikipedia.org/wiki/2016_United_States_presidential_election_in_Vermont" xr:uid="{11277060-406B-0741-8A2B-95A1ED92CA40}"/>
    <hyperlink ref="A54" r:id="rId53" tooltip="2016 United States presidential election in West Virginia" display="https://en.wikipedia.org/wiki/2016_United_States_presidential_election_in_West_Virginia" xr:uid="{CBDCC3CE-1502-4545-BDBC-6C55CA439819}"/>
    <hyperlink ref="A55" r:id="rId54" tooltip="2016 United States presidential election in Washington (state)" display="https://en.wikipedia.org/wiki/2016_United_States_presidential_election_in_Washington_(state)" xr:uid="{4EC14681-FEAB-F94F-A976-6560E6039834}"/>
    <hyperlink ref="A56" r:id="rId55" tooltip="2016 United States presidential election in Wisconsin" display="https://en.wikipedia.org/wiki/2016_United_States_presidential_election_in_Wisconsin" xr:uid="{75C2DAA6-C34B-0545-9745-3837A1B541DE}"/>
    <hyperlink ref="A57" r:id="rId56" tooltip="2016 United States presidential election in Wyoming" display="https://en.wikipedia.org/wiki/2016_United_States_presidential_election_in_Wyoming" xr:uid="{4C397229-C373-F34E-9648-A434DBED67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882C-18EB-904A-A18E-29170FA5CA99}">
  <dimension ref="A1:H57"/>
  <sheetViews>
    <sheetView workbookViewId="0">
      <selection activeCell="E10" sqref="E10"/>
    </sheetView>
  </sheetViews>
  <sheetFormatPr baseColWidth="10" defaultRowHeight="16" x14ac:dyDescent="0.2"/>
  <cols>
    <col min="1" max="1" width="17.5" bestFit="1" customWidth="1"/>
    <col min="2" max="2" width="11.83203125" bestFit="1" customWidth="1"/>
    <col min="8" max="8" width="12.5" bestFit="1" customWidth="1"/>
  </cols>
  <sheetData>
    <row r="1" spans="1:8" x14ac:dyDescent="0.2">
      <c r="A1" t="s">
        <v>179</v>
      </c>
      <c r="B1" t="s">
        <v>166</v>
      </c>
      <c r="C1" t="s">
        <v>167</v>
      </c>
      <c r="D1" t="s">
        <v>171</v>
      </c>
      <c r="E1" t="s">
        <v>168</v>
      </c>
      <c r="F1" t="s">
        <v>169</v>
      </c>
      <c r="G1" t="s">
        <v>170</v>
      </c>
      <c r="H1" t="s">
        <v>181</v>
      </c>
    </row>
    <row r="2" spans="1:8" ht="17" x14ac:dyDescent="0.2">
      <c r="A2" s="5" t="s">
        <v>0</v>
      </c>
      <c r="B2" s="6">
        <v>849624</v>
      </c>
      <c r="C2" s="7">
        <v>0.36570000000000003</v>
      </c>
      <c r="D2" s="8" t="s">
        <v>52</v>
      </c>
      <c r="E2" s="6">
        <v>1441170</v>
      </c>
      <c r="F2" s="7">
        <v>0.62029999999999996</v>
      </c>
      <c r="G2" s="8">
        <v>9</v>
      </c>
      <c r="H2" s="6">
        <v>2323282</v>
      </c>
    </row>
    <row r="3" spans="1:8" ht="17" x14ac:dyDescent="0.2">
      <c r="A3" s="5" t="s">
        <v>1</v>
      </c>
      <c r="B3" s="6">
        <v>153778</v>
      </c>
      <c r="C3" s="7">
        <v>0.42770000000000002</v>
      </c>
      <c r="D3" s="8" t="s">
        <v>52</v>
      </c>
      <c r="E3" s="6">
        <v>189951</v>
      </c>
      <c r="F3" s="7">
        <v>0.52829999999999999</v>
      </c>
      <c r="G3" s="8">
        <v>3</v>
      </c>
      <c r="H3" s="6">
        <v>359530</v>
      </c>
    </row>
    <row r="4" spans="1:8" ht="17" x14ac:dyDescent="0.2">
      <c r="A4" s="5" t="s">
        <v>2</v>
      </c>
      <c r="B4" s="6">
        <v>1672143</v>
      </c>
      <c r="C4" s="7">
        <v>0.49359999999999998</v>
      </c>
      <c r="D4" s="8">
        <v>11</v>
      </c>
      <c r="E4" s="6">
        <v>1661686</v>
      </c>
      <c r="F4" s="7">
        <v>0.49059999999999998</v>
      </c>
      <c r="G4" s="8" t="s">
        <v>52</v>
      </c>
      <c r="H4" s="6">
        <v>3387326</v>
      </c>
    </row>
    <row r="5" spans="1:8" ht="17" x14ac:dyDescent="0.2">
      <c r="A5" s="5" t="s">
        <v>3</v>
      </c>
      <c r="B5" s="6">
        <v>423932</v>
      </c>
      <c r="C5" s="7">
        <v>0.3478</v>
      </c>
      <c r="D5" s="8" t="s">
        <v>52</v>
      </c>
      <c r="E5" s="6">
        <v>760647</v>
      </c>
      <c r="F5" s="7">
        <v>0.624</v>
      </c>
      <c r="G5" s="8">
        <v>6</v>
      </c>
      <c r="H5" s="6">
        <v>1219069</v>
      </c>
    </row>
    <row r="6" spans="1:8" ht="17" x14ac:dyDescent="0.2">
      <c r="A6" s="5" t="s">
        <v>4</v>
      </c>
      <c r="B6" s="6">
        <v>11110250</v>
      </c>
      <c r="C6" s="7">
        <v>0.63480000000000003</v>
      </c>
      <c r="D6" s="8">
        <v>55</v>
      </c>
      <c r="E6" s="6">
        <v>6006429</v>
      </c>
      <c r="F6" s="7">
        <v>0.34320000000000001</v>
      </c>
      <c r="G6" s="8" t="s">
        <v>52</v>
      </c>
      <c r="H6" s="6">
        <v>17500881</v>
      </c>
    </row>
    <row r="7" spans="1:8" ht="17" x14ac:dyDescent="0.2">
      <c r="A7" s="5" t="s">
        <v>5</v>
      </c>
      <c r="B7" s="6">
        <v>1804352</v>
      </c>
      <c r="C7" s="7">
        <v>0.55400000000000005</v>
      </c>
      <c r="D7" s="8">
        <v>9</v>
      </c>
      <c r="E7" s="6">
        <v>1364607</v>
      </c>
      <c r="F7" s="7">
        <v>0.41899999999999998</v>
      </c>
      <c r="G7" s="8" t="s">
        <v>52</v>
      </c>
      <c r="H7" s="6">
        <v>3256980</v>
      </c>
    </row>
    <row r="8" spans="1:8" ht="17" x14ac:dyDescent="0.2">
      <c r="A8" s="5" t="s">
        <v>6</v>
      </c>
      <c r="B8" s="6">
        <v>1080831</v>
      </c>
      <c r="C8" s="7">
        <v>0.59260000000000002</v>
      </c>
      <c r="D8" s="8">
        <v>7</v>
      </c>
      <c r="E8" s="6">
        <v>714717</v>
      </c>
      <c r="F8" s="7">
        <v>0.39190000000000003</v>
      </c>
      <c r="G8" s="8" t="s">
        <v>52</v>
      </c>
      <c r="H8" s="6">
        <v>1823857</v>
      </c>
    </row>
    <row r="9" spans="1:8" ht="17" x14ac:dyDescent="0.2">
      <c r="A9" s="5" t="s">
        <v>7</v>
      </c>
      <c r="B9" s="6">
        <v>296268</v>
      </c>
      <c r="C9" s="7">
        <v>0.58740000000000003</v>
      </c>
      <c r="D9" s="8">
        <v>3</v>
      </c>
      <c r="E9" s="6">
        <v>200603</v>
      </c>
      <c r="F9" s="7">
        <v>0.3977</v>
      </c>
      <c r="G9" s="8" t="s">
        <v>52</v>
      </c>
      <c r="H9" s="6">
        <v>504346</v>
      </c>
    </row>
    <row r="10" spans="1:8" ht="17" x14ac:dyDescent="0.2">
      <c r="A10" s="5" t="s">
        <v>172</v>
      </c>
      <c r="B10" s="6">
        <v>317323</v>
      </c>
      <c r="C10" s="7">
        <v>0.92149999999999999</v>
      </c>
      <c r="D10" s="8">
        <v>3</v>
      </c>
      <c r="E10" s="6">
        <v>18586</v>
      </c>
      <c r="F10" s="7">
        <v>5.3999999999999999E-2</v>
      </c>
      <c r="G10" s="8" t="s">
        <v>52</v>
      </c>
      <c r="H10" s="6">
        <v>344356</v>
      </c>
    </row>
    <row r="11" spans="1:8" ht="17" x14ac:dyDescent="0.2">
      <c r="A11" s="5" t="s">
        <v>8</v>
      </c>
      <c r="B11" s="6">
        <v>5297045</v>
      </c>
      <c r="C11" s="7">
        <v>0.47860000000000003</v>
      </c>
      <c r="D11" s="8" t="s">
        <v>52</v>
      </c>
      <c r="E11" s="6">
        <v>5668731</v>
      </c>
      <c r="F11" s="7">
        <v>0.51219999999999999</v>
      </c>
      <c r="G11" s="8">
        <v>29</v>
      </c>
      <c r="H11" s="6">
        <v>11067456</v>
      </c>
    </row>
    <row r="12" spans="1:8" ht="17" x14ac:dyDescent="0.2">
      <c r="A12" s="5" t="s">
        <v>9</v>
      </c>
      <c r="B12" s="6">
        <v>2473633</v>
      </c>
      <c r="C12" s="7">
        <v>0.49469999999999997</v>
      </c>
      <c r="D12" s="8">
        <v>16</v>
      </c>
      <c r="E12" s="6">
        <v>2461854</v>
      </c>
      <c r="F12" s="7">
        <v>0.4924</v>
      </c>
      <c r="G12" s="8" t="s">
        <v>52</v>
      </c>
      <c r="H12" s="6">
        <v>4999960</v>
      </c>
    </row>
    <row r="13" spans="1:8" ht="17" x14ac:dyDescent="0.2">
      <c r="A13" s="5" t="s">
        <v>10</v>
      </c>
      <c r="B13" s="6">
        <v>366130</v>
      </c>
      <c r="C13" s="7">
        <v>0.63729999999999998</v>
      </c>
      <c r="D13" s="8">
        <v>4</v>
      </c>
      <c r="E13" s="6">
        <v>196864</v>
      </c>
      <c r="F13" s="7">
        <v>0.3427</v>
      </c>
      <c r="G13" s="8" t="s">
        <v>52</v>
      </c>
      <c r="H13" s="6">
        <v>574469</v>
      </c>
    </row>
    <row r="14" spans="1:8" ht="17" x14ac:dyDescent="0.2">
      <c r="A14" s="5" t="s">
        <v>11</v>
      </c>
      <c r="B14" s="6">
        <v>287021</v>
      </c>
      <c r="C14" s="7">
        <v>0.33069999999999999</v>
      </c>
      <c r="D14" s="8" t="s">
        <v>52</v>
      </c>
      <c r="E14" s="6">
        <v>554119</v>
      </c>
      <c r="F14" s="7">
        <v>0.63839999999999997</v>
      </c>
      <c r="G14" s="8">
        <v>4</v>
      </c>
      <c r="H14" s="6">
        <v>868014</v>
      </c>
    </row>
    <row r="15" spans="1:8" ht="17" x14ac:dyDescent="0.2">
      <c r="A15" s="5" t="s">
        <v>12</v>
      </c>
      <c r="B15" s="6">
        <v>3471915</v>
      </c>
      <c r="C15" s="7">
        <v>0.57540000000000002</v>
      </c>
      <c r="D15" s="8">
        <v>20</v>
      </c>
      <c r="E15" s="6">
        <v>2446891</v>
      </c>
      <c r="F15" s="7">
        <v>0.40550000000000003</v>
      </c>
      <c r="G15" s="8" t="s">
        <v>52</v>
      </c>
      <c r="H15" s="6">
        <v>6033744</v>
      </c>
    </row>
    <row r="16" spans="1:8" ht="17" x14ac:dyDescent="0.2">
      <c r="A16" s="5" t="s">
        <v>13</v>
      </c>
      <c r="B16" s="6">
        <v>1242416</v>
      </c>
      <c r="C16" s="7">
        <v>0.40960000000000002</v>
      </c>
      <c r="D16" s="8" t="s">
        <v>52</v>
      </c>
      <c r="E16" s="6">
        <v>1729519</v>
      </c>
      <c r="F16" s="7">
        <v>0.57020000000000004</v>
      </c>
      <c r="G16" s="8">
        <v>11</v>
      </c>
      <c r="H16" s="6">
        <v>3033121</v>
      </c>
    </row>
    <row r="17" spans="1:8" ht="17" x14ac:dyDescent="0.2">
      <c r="A17" s="5" t="s">
        <v>14</v>
      </c>
      <c r="B17" s="6">
        <v>759061</v>
      </c>
      <c r="C17" s="7">
        <v>0.44890000000000002</v>
      </c>
      <c r="D17" s="8" t="s">
        <v>52</v>
      </c>
      <c r="E17" s="6">
        <v>897672</v>
      </c>
      <c r="F17" s="7">
        <v>0.53090000000000004</v>
      </c>
      <c r="G17" s="8">
        <v>6</v>
      </c>
      <c r="H17" s="6">
        <v>1690871</v>
      </c>
    </row>
    <row r="18" spans="1:8" ht="17" x14ac:dyDescent="0.2">
      <c r="A18" s="5" t="s">
        <v>15</v>
      </c>
      <c r="B18" s="6">
        <v>570323</v>
      </c>
      <c r="C18" s="7">
        <v>0.41560000000000002</v>
      </c>
      <c r="D18" s="8" t="s">
        <v>52</v>
      </c>
      <c r="E18" s="6">
        <v>771406</v>
      </c>
      <c r="F18" s="7">
        <v>0.56210000000000004</v>
      </c>
      <c r="G18" s="8">
        <v>6</v>
      </c>
      <c r="H18" s="6">
        <v>1372303</v>
      </c>
    </row>
    <row r="19" spans="1:8" ht="17" x14ac:dyDescent="0.2">
      <c r="A19" s="5" t="s">
        <v>16</v>
      </c>
      <c r="B19" s="6">
        <v>772474</v>
      </c>
      <c r="C19" s="7">
        <v>0.36149999999999999</v>
      </c>
      <c r="D19" s="8" t="s">
        <v>52</v>
      </c>
      <c r="E19" s="6">
        <v>1326646</v>
      </c>
      <c r="F19" s="7">
        <v>0.62090000000000001</v>
      </c>
      <c r="G19" s="8">
        <v>8</v>
      </c>
      <c r="H19" s="6">
        <v>2136768</v>
      </c>
    </row>
    <row r="20" spans="1:8" ht="17" x14ac:dyDescent="0.2">
      <c r="A20" s="5" t="s">
        <v>17</v>
      </c>
      <c r="B20" s="6">
        <v>856034</v>
      </c>
      <c r="C20" s="7">
        <v>0.39850000000000002</v>
      </c>
      <c r="D20" s="8" t="s">
        <v>52</v>
      </c>
      <c r="E20" s="6">
        <v>1255776</v>
      </c>
      <c r="F20" s="7">
        <v>0.58460000000000001</v>
      </c>
      <c r="G20" s="8">
        <v>8</v>
      </c>
      <c r="H20" s="6">
        <v>2148062</v>
      </c>
    </row>
    <row r="21" spans="1:8" ht="17" x14ac:dyDescent="0.2">
      <c r="A21" s="5" t="s">
        <v>18</v>
      </c>
      <c r="B21" s="6">
        <v>435072</v>
      </c>
      <c r="C21" s="7">
        <v>0.53090000000000004</v>
      </c>
      <c r="D21" s="8">
        <v>2</v>
      </c>
      <c r="E21" s="6">
        <v>360737</v>
      </c>
      <c r="F21" s="7">
        <v>0.44019999999999998</v>
      </c>
      <c r="G21" s="8" t="s">
        <v>52</v>
      </c>
      <c r="H21" s="6">
        <v>819461</v>
      </c>
    </row>
    <row r="22" spans="1:8" ht="17" x14ac:dyDescent="0.2">
      <c r="A22" s="5" t="s">
        <v>173</v>
      </c>
      <c r="B22" s="10">
        <v>266376</v>
      </c>
      <c r="C22" s="11">
        <v>0.60109999999999997</v>
      </c>
      <c r="D22" s="9">
        <v>1</v>
      </c>
      <c r="E22" s="10">
        <v>164045</v>
      </c>
      <c r="F22" s="11">
        <v>0.37019999999999997</v>
      </c>
      <c r="G22" s="9" t="s">
        <v>52</v>
      </c>
      <c r="H22" s="10">
        <v>443112</v>
      </c>
    </row>
    <row r="23" spans="1:8" ht="17" x14ac:dyDescent="0.2">
      <c r="A23" s="5" t="s">
        <v>174</v>
      </c>
      <c r="B23" s="10">
        <v>168696</v>
      </c>
      <c r="C23" s="11">
        <v>0.44819999999999999</v>
      </c>
      <c r="D23" s="9" t="s">
        <v>52</v>
      </c>
      <c r="E23" s="10">
        <v>196692</v>
      </c>
      <c r="F23" s="11">
        <v>0.52259999999999995</v>
      </c>
      <c r="G23" s="9">
        <v>1</v>
      </c>
      <c r="H23" s="10">
        <v>376349</v>
      </c>
    </row>
    <row r="24" spans="1:8" ht="17" x14ac:dyDescent="0.2">
      <c r="A24" s="5" t="s">
        <v>19</v>
      </c>
      <c r="B24" s="6">
        <v>1985023</v>
      </c>
      <c r="C24" s="7">
        <v>0.65359999999999996</v>
      </c>
      <c r="D24" s="8">
        <v>10</v>
      </c>
      <c r="E24" s="6">
        <v>976414</v>
      </c>
      <c r="F24" s="7">
        <v>0.32150000000000001</v>
      </c>
      <c r="G24" s="8" t="s">
        <v>52</v>
      </c>
      <c r="H24" s="6">
        <v>3037030</v>
      </c>
    </row>
    <row r="25" spans="1:8" ht="17" x14ac:dyDescent="0.2">
      <c r="A25" s="5" t="s">
        <v>20</v>
      </c>
      <c r="B25" s="6">
        <v>2382202</v>
      </c>
      <c r="C25" s="7">
        <v>0.65600000000000003</v>
      </c>
      <c r="D25" s="8">
        <v>11</v>
      </c>
      <c r="E25" s="6">
        <v>1167202</v>
      </c>
      <c r="F25" s="7">
        <v>0.32140000000000002</v>
      </c>
      <c r="G25" s="8" t="s">
        <v>52</v>
      </c>
      <c r="H25" s="6">
        <v>3631402</v>
      </c>
    </row>
    <row r="26" spans="1:8" ht="17" x14ac:dyDescent="0.2">
      <c r="A26" s="5" t="s">
        <v>21</v>
      </c>
      <c r="B26" s="6">
        <v>2804040</v>
      </c>
      <c r="C26" s="7">
        <v>0.50619999999999998</v>
      </c>
      <c r="D26" s="8">
        <v>16</v>
      </c>
      <c r="E26" s="6">
        <v>2649852</v>
      </c>
      <c r="F26" s="7">
        <v>0.47839999999999999</v>
      </c>
      <c r="G26" s="8" t="s">
        <v>52</v>
      </c>
      <c r="H26" s="6">
        <v>5539302</v>
      </c>
    </row>
    <row r="27" spans="1:8" ht="17" x14ac:dyDescent="0.2">
      <c r="A27" s="5" t="s">
        <v>22</v>
      </c>
      <c r="B27" s="6">
        <v>1717077</v>
      </c>
      <c r="C27" s="7">
        <v>0.52400000000000002</v>
      </c>
      <c r="D27" s="8">
        <v>10</v>
      </c>
      <c r="E27" s="6">
        <v>1484065</v>
      </c>
      <c r="F27" s="7">
        <v>0.45279999999999998</v>
      </c>
      <c r="G27" s="8" t="s">
        <v>52</v>
      </c>
      <c r="H27" s="6">
        <v>3277171</v>
      </c>
    </row>
    <row r="28" spans="1:8" ht="17" x14ac:dyDescent="0.2">
      <c r="A28" s="5" t="s">
        <v>23</v>
      </c>
      <c r="B28" s="6">
        <v>539398</v>
      </c>
      <c r="C28" s="7">
        <v>0.41060000000000002</v>
      </c>
      <c r="D28" s="8" t="s">
        <v>52</v>
      </c>
      <c r="E28" s="6">
        <v>756764</v>
      </c>
      <c r="F28" s="7">
        <v>0.57599999999999996</v>
      </c>
      <c r="G28" s="8">
        <v>6</v>
      </c>
      <c r="H28" s="6">
        <v>1313759</v>
      </c>
    </row>
    <row r="29" spans="1:8" ht="17" x14ac:dyDescent="0.2">
      <c r="A29" s="5" t="s">
        <v>24</v>
      </c>
      <c r="B29" s="6">
        <v>1253014</v>
      </c>
      <c r="C29" s="7">
        <v>0.41410000000000002</v>
      </c>
      <c r="D29" s="8" t="s">
        <v>52</v>
      </c>
      <c r="E29" s="6">
        <v>1718736</v>
      </c>
      <c r="F29" s="7">
        <v>0.56799999999999995</v>
      </c>
      <c r="G29" s="8">
        <v>10</v>
      </c>
      <c r="H29" s="6">
        <v>3025962</v>
      </c>
    </row>
    <row r="30" spans="1:8" ht="17" x14ac:dyDescent="0.2">
      <c r="A30" s="5" t="s">
        <v>25</v>
      </c>
      <c r="B30" s="6">
        <v>244786</v>
      </c>
      <c r="C30" s="7">
        <v>0.40550000000000003</v>
      </c>
      <c r="D30" s="8" t="s">
        <v>52</v>
      </c>
      <c r="E30" s="6">
        <v>343602</v>
      </c>
      <c r="F30" s="7">
        <v>0.56920000000000004</v>
      </c>
      <c r="G30" s="8">
        <v>3</v>
      </c>
      <c r="H30" s="6">
        <v>603674</v>
      </c>
    </row>
    <row r="31" spans="1:8" ht="17" x14ac:dyDescent="0.2">
      <c r="A31" s="5" t="s">
        <v>26</v>
      </c>
      <c r="B31" s="6">
        <v>374583</v>
      </c>
      <c r="C31" s="7">
        <v>0.39169999999999999</v>
      </c>
      <c r="D31" s="8" t="s">
        <v>52</v>
      </c>
      <c r="E31" s="6">
        <v>556846</v>
      </c>
      <c r="F31" s="7">
        <v>0.58220000000000005</v>
      </c>
      <c r="G31" s="8">
        <v>2</v>
      </c>
      <c r="H31" s="6">
        <v>956383</v>
      </c>
    </row>
    <row r="32" spans="1:8" ht="17" x14ac:dyDescent="0.2">
      <c r="A32" s="5" t="s">
        <v>175</v>
      </c>
      <c r="B32" s="10">
        <v>132261</v>
      </c>
      <c r="C32" s="11">
        <v>0.41089999999999999</v>
      </c>
      <c r="D32" s="9" t="s">
        <v>52</v>
      </c>
      <c r="E32" s="10">
        <v>180290</v>
      </c>
      <c r="F32" s="11">
        <v>0.56010000000000004</v>
      </c>
      <c r="G32" s="9">
        <v>1</v>
      </c>
      <c r="H32" s="10">
        <v>321886</v>
      </c>
    </row>
    <row r="33" spans="1:8" ht="17" x14ac:dyDescent="0.2">
      <c r="A33" s="5" t="s">
        <v>176</v>
      </c>
      <c r="B33" s="10">
        <v>176468</v>
      </c>
      <c r="C33" s="11">
        <v>0.51949999999999996</v>
      </c>
      <c r="D33" s="9">
        <v>1</v>
      </c>
      <c r="E33" s="10">
        <v>154377</v>
      </c>
      <c r="F33" s="11">
        <v>0.45450000000000002</v>
      </c>
      <c r="G33" s="9" t="s">
        <v>52</v>
      </c>
      <c r="H33" s="10">
        <v>339666</v>
      </c>
    </row>
    <row r="34" spans="1:8" ht="17" x14ac:dyDescent="0.2">
      <c r="A34" s="5" t="s">
        <v>177</v>
      </c>
      <c r="B34" s="10">
        <v>65854</v>
      </c>
      <c r="C34" s="11">
        <v>0.22339999999999999</v>
      </c>
      <c r="D34" s="9" t="s">
        <v>52</v>
      </c>
      <c r="E34" s="10">
        <v>222179</v>
      </c>
      <c r="F34" s="11">
        <v>0.75360000000000005</v>
      </c>
      <c r="G34" s="9">
        <v>1</v>
      </c>
      <c r="H34" s="10">
        <v>294831</v>
      </c>
    </row>
    <row r="35" spans="1:8" ht="17" x14ac:dyDescent="0.2">
      <c r="A35" s="4" t="s">
        <v>27</v>
      </c>
      <c r="B35" s="6">
        <v>703486</v>
      </c>
      <c r="C35" s="7">
        <v>0.50060000000000004</v>
      </c>
      <c r="D35" s="8">
        <v>6</v>
      </c>
      <c r="E35" s="6">
        <v>669890</v>
      </c>
      <c r="F35" s="7">
        <v>0.47670000000000001</v>
      </c>
      <c r="G35" s="8" t="s">
        <v>52</v>
      </c>
      <c r="H35" s="6">
        <v>1405376</v>
      </c>
    </row>
    <row r="36" spans="1:8" ht="17" x14ac:dyDescent="0.2">
      <c r="A36" s="5" t="s">
        <v>28</v>
      </c>
      <c r="B36" s="6">
        <v>424937</v>
      </c>
      <c r="C36" s="7">
        <v>0.52710000000000001</v>
      </c>
      <c r="D36" s="8">
        <v>4</v>
      </c>
      <c r="E36" s="6">
        <v>365660</v>
      </c>
      <c r="F36" s="7">
        <v>0.4536</v>
      </c>
      <c r="G36" s="8" t="s">
        <v>52</v>
      </c>
      <c r="H36" s="6">
        <v>806205</v>
      </c>
    </row>
    <row r="37" spans="1:8" ht="17" x14ac:dyDescent="0.2">
      <c r="A37" s="4" t="s">
        <v>29</v>
      </c>
      <c r="B37" s="6">
        <v>2608335</v>
      </c>
      <c r="C37" s="7">
        <v>0.57330000000000003</v>
      </c>
      <c r="D37" s="8">
        <v>14</v>
      </c>
      <c r="E37" s="6">
        <v>1883274</v>
      </c>
      <c r="F37" s="7">
        <v>0.41399999999999998</v>
      </c>
      <c r="G37" s="8" t="s">
        <v>52</v>
      </c>
      <c r="H37" s="6">
        <v>4549353</v>
      </c>
    </row>
    <row r="38" spans="1:8" ht="17" x14ac:dyDescent="0.2">
      <c r="A38" s="5" t="s">
        <v>30</v>
      </c>
      <c r="B38" s="6">
        <v>501614</v>
      </c>
      <c r="C38" s="7">
        <v>0.54290000000000005</v>
      </c>
      <c r="D38" s="8">
        <v>5</v>
      </c>
      <c r="E38" s="6">
        <v>401894</v>
      </c>
      <c r="F38" s="7">
        <v>0.435</v>
      </c>
      <c r="G38" s="8" t="s">
        <v>52</v>
      </c>
      <c r="H38" s="6">
        <v>923965</v>
      </c>
    </row>
    <row r="39" spans="1:8" ht="17" x14ac:dyDescent="0.2">
      <c r="A39" s="4" t="s">
        <v>31</v>
      </c>
      <c r="B39" s="6">
        <v>5230985</v>
      </c>
      <c r="C39" s="7">
        <v>0.60860000000000003</v>
      </c>
      <c r="D39" s="8">
        <v>29</v>
      </c>
      <c r="E39" s="6">
        <v>3244798</v>
      </c>
      <c r="F39" s="7">
        <v>0.3775</v>
      </c>
      <c r="G39" s="8" t="s">
        <v>52</v>
      </c>
      <c r="H39" s="6">
        <v>8594826</v>
      </c>
    </row>
    <row r="40" spans="1:8" ht="17" x14ac:dyDescent="0.2">
      <c r="A40" s="5" t="s">
        <v>32</v>
      </c>
      <c r="B40" s="6">
        <v>2684292</v>
      </c>
      <c r="C40" s="7">
        <v>0.4859</v>
      </c>
      <c r="D40" s="8" t="s">
        <v>52</v>
      </c>
      <c r="E40" s="6">
        <v>2758775</v>
      </c>
      <c r="F40" s="7">
        <v>0.49930000000000002</v>
      </c>
      <c r="G40" s="8">
        <v>15</v>
      </c>
      <c r="H40" s="6">
        <v>5524804</v>
      </c>
    </row>
    <row r="41" spans="1:8" ht="17" x14ac:dyDescent="0.2">
      <c r="A41" s="5" t="s">
        <v>33</v>
      </c>
      <c r="B41" s="6">
        <v>114902</v>
      </c>
      <c r="C41" s="7">
        <v>0.31759999999999999</v>
      </c>
      <c r="D41" s="8" t="s">
        <v>52</v>
      </c>
      <c r="E41" s="6">
        <v>235595</v>
      </c>
      <c r="F41" s="7">
        <v>0.65110000000000001</v>
      </c>
      <c r="G41" s="8">
        <v>3</v>
      </c>
      <c r="H41" s="6">
        <v>361819</v>
      </c>
    </row>
    <row r="42" spans="1:8" ht="17" x14ac:dyDescent="0.2">
      <c r="A42" s="5" t="s">
        <v>34</v>
      </c>
      <c r="B42" s="6">
        <v>2679165</v>
      </c>
      <c r="C42" s="7">
        <v>0.45240000000000002</v>
      </c>
      <c r="D42" s="8" t="s">
        <v>52</v>
      </c>
      <c r="E42" s="6">
        <v>3154834</v>
      </c>
      <c r="F42" s="7">
        <v>0.53269999999999995</v>
      </c>
      <c r="G42" s="8">
        <v>18</v>
      </c>
      <c r="H42" s="6">
        <v>5922202</v>
      </c>
    </row>
    <row r="43" spans="1:8" ht="17" x14ac:dyDescent="0.2">
      <c r="A43" s="5" t="s">
        <v>35</v>
      </c>
      <c r="B43" s="6">
        <v>503890</v>
      </c>
      <c r="C43" s="7">
        <v>0.32290000000000002</v>
      </c>
      <c r="D43" s="8" t="s">
        <v>52</v>
      </c>
      <c r="E43" s="6">
        <v>1020280</v>
      </c>
      <c r="F43" s="7">
        <v>0.65369999999999995</v>
      </c>
      <c r="G43" s="8">
        <v>7</v>
      </c>
      <c r="H43" s="6">
        <v>1560699</v>
      </c>
    </row>
    <row r="44" spans="1:8" ht="17" x14ac:dyDescent="0.2">
      <c r="A44" s="5" t="s">
        <v>36</v>
      </c>
      <c r="B44" s="6">
        <v>1340383</v>
      </c>
      <c r="C44" s="7">
        <v>0.5645</v>
      </c>
      <c r="D44" s="8">
        <v>7</v>
      </c>
      <c r="E44" s="6">
        <v>958448</v>
      </c>
      <c r="F44" s="7">
        <v>0.4037</v>
      </c>
      <c r="G44" s="8" t="s">
        <v>52</v>
      </c>
      <c r="H44" s="6">
        <v>2374321</v>
      </c>
    </row>
    <row r="45" spans="1:8" ht="17" x14ac:dyDescent="0.2">
      <c r="A45" s="5" t="s">
        <v>37</v>
      </c>
      <c r="B45" s="6">
        <v>3458229</v>
      </c>
      <c r="C45" s="7">
        <v>0.50009999999999999</v>
      </c>
      <c r="D45" s="8">
        <v>20</v>
      </c>
      <c r="E45" s="6">
        <v>3377674</v>
      </c>
      <c r="F45" s="7">
        <v>0.4884</v>
      </c>
      <c r="G45" s="8" t="s">
        <v>52</v>
      </c>
      <c r="H45" s="6">
        <v>6915283</v>
      </c>
    </row>
    <row r="46" spans="1:8" ht="17" x14ac:dyDescent="0.2">
      <c r="A46" s="5" t="s">
        <v>38</v>
      </c>
      <c r="B46" s="6">
        <v>307486</v>
      </c>
      <c r="C46" s="7">
        <v>0.59389999999999998</v>
      </c>
      <c r="D46" s="8">
        <v>4</v>
      </c>
      <c r="E46" s="6">
        <v>199922</v>
      </c>
      <c r="F46" s="7">
        <v>0.3861</v>
      </c>
      <c r="G46" s="8" t="s">
        <v>52</v>
      </c>
      <c r="H46" s="6">
        <v>517757</v>
      </c>
    </row>
    <row r="47" spans="1:8" ht="17" x14ac:dyDescent="0.2">
      <c r="A47" s="5" t="s">
        <v>39</v>
      </c>
      <c r="B47" s="6">
        <v>1091541</v>
      </c>
      <c r="C47" s="7">
        <v>0.43430000000000002</v>
      </c>
      <c r="D47" s="8" t="s">
        <v>52</v>
      </c>
      <c r="E47" s="6">
        <v>1385103</v>
      </c>
      <c r="F47" s="7">
        <v>0.55110000000000003</v>
      </c>
      <c r="G47" s="8">
        <v>9</v>
      </c>
      <c r="H47" s="6">
        <v>2513329</v>
      </c>
    </row>
    <row r="48" spans="1:8" ht="17" x14ac:dyDescent="0.2">
      <c r="A48" s="5" t="s">
        <v>40</v>
      </c>
      <c r="B48" s="6">
        <v>150471</v>
      </c>
      <c r="C48" s="7">
        <v>0.35610000000000003</v>
      </c>
      <c r="D48" s="8" t="s">
        <v>52</v>
      </c>
      <c r="E48" s="6">
        <v>261043</v>
      </c>
      <c r="F48" s="7">
        <v>0.61770000000000003</v>
      </c>
      <c r="G48" s="8">
        <v>3</v>
      </c>
      <c r="H48" s="6">
        <v>422609</v>
      </c>
    </row>
    <row r="49" spans="1:8" ht="17" x14ac:dyDescent="0.2">
      <c r="A49" s="5" t="s">
        <v>41</v>
      </c>
      <c r="B49" s="6">
        <v>1143711</v>
      </c>
      <c r="C49" s="7">
        <v>0.3745</v>
      </c>
      <c r="D49" s="8" t="s">
        <v>52</v>
      </c>
      <c r="E49" s="6">
        <v>1852475</v>
      </c>
      <c r="F49" s="7">
        <v>0.60660000000000003</v>
      </c>
      <c r="G49" s="8">
        <v>11</v>
      </c>
      <c r="H49" s="6">
        <v>3053851</v>
      </c>
    </row>
    <row r="50" spans="1:8" ht="17" x14ac:dyDescent="0.2">
      <c r="A50" s="4" t="s">
        <v>42</v>
      </c>
      <c r="B50" s="6">
        <v>5259126</v>
      </c>
      <c r="C50" s="7">
        <v>0.46479999999999999</v>
      </c>
      <c r="D50" s="8" t="s">
        <v>52</v>
      </c>
      <c r="E50" s="6">
        <v>5890347</v>
      </c>
      <c r="F50" s="7">
        <v>0.52059999999999995</v>
      </c>
      <c r="G50" s="8">
        <v>38</v>
      </c>
      <c r="H50" s="6">
        <v>11315056</v>
      </c>
    </row>
    <row r="51" spans="1:8" ht="17" x14ac:dyDescent="0.2">
      <c r="A51" s="5" t="s">
        <v>43</v>
      </c>
      <c r="B51" s="6">
        <v>560282</v>
      </c>
      <c r="C51" s="7">
        <v>0.3765</v>
      </c>
      <c r="D51" s="8" t="s">
        <v>52</v>
      </c>
      <c r="E51" s="6">
        <v>865140</v>
      </c>
      <c r="F51" s="7">
        <v>0.58130000000000004</v>
      </c>
      <c r="G51" s="8">
        <v>6</v>
      </c>
      <c r="H51" s="6">
        <v>1488289</v>
      </c>
    </row>
    <row r="52" spans="1:8" ht="17" x14ac:dyDescent="0.2">
      <c r="A52" s="5" t="s">
        <v>44</v>
      </c>
      <c r="B52" s="6">
        <v>242820</v>
      </c>
      <c r="C52" s="7">
        <v>0.66090000000000004</v>
      </c>
      <c r="D52" s="8">
        <v>3</v>
      </c>
      <c r="E52" s="6">
        <v>112704</v>
      </c>
      <c r="F52" s="7">
        <v>0.30669999999999997</v>
      </c>
      <c r="G52" s="8" t="s">
        <v>52</v>
      </c>
      <c r="H52" s="6">
        <v>367428</v>
      </c>
    </row>
    <row r="53" spans="1:8" ht="17" x14ac:dyDescent="0.2">
      <c r="A53" s="5" t="s">
        <v>45</v>
      </c>
      <c r="B53" s="6">
        <v>2413568</v>
      </c>
      <c r="C53" s="7">
        <v>0.54110000000000003</v>
      </c>
      <c r="D53" s="8">
        <v>13</v>
      </c>
      <c r="E53" s="6">
        <v>1962430</v>
      </c>
      <c r="F53" s="7">
        <v>0.44</v>
      </c>
      <c r="G53" s="8" t="s">
        <v>52</v>
      </c>
      <c r="H53" s="6">
        <v>4460524</v>
      </c>
    </row>
    <row r="54" spans="1:8" ht="17" x14ac:dyDescent="0.2">
      <c r="A54" s="5" t="s">
        <v>46</v>
      </c>
      <c r="B54" s="6">
        <v>2369612</v>
      </c>
      <c r="C54" s="7">
        <v>0.57969999999999999</v>
      </c>
      <c r="D54" s="8">
        <v>12</v>
      </c>
      <c r="E54" s="6">
        <v>1584651</v>
      </c>
      <c r="F54" s="7">
        <v>0.38769999999999999</v>
      </c>
      <c r="G54" s="8" t="s">
        <v>52</v>
      </c>
      <c r="H54" s="6">
        <v>4087631</v>
      </c>
    </row>
    <row r="55" spans="1:8" ht="17" x14ac:dyDescent="0.2">
      <c r="A55" s="5" t="s">
        <v>47</v>
      </c>
      <c r="B55" s="6">
        <v>235984</v>
      </c>
      <c r="C55" s="7">
        <v>0.2969</v>
      </c>
      <c r="D55" s="8" t="s">
        <v>52</v>
      </c>
      <c r="E55" s="6">
        <v>545382</v>
      </c>
      <c r="F55" s="7">
        <v>0.68620000000000003</v>
      </c>
      <c r="G55" s="8">
        <v>5</v>
      </c>
      <c r="H55" s="6">
        <v>794731</v>
      </c>
    </row>
    <row r="56" spans="1:8" ht="17" x14ac:dyDescent="0.2">
      <c r="A56" s="5" t="s">
        <v>48</v>
      </c>
      <c r="B56" s="6">
        <v>1630866</v>
      </c>
      <c r="C56" s="7">
        <v>0.4945</v>
      </c>
      <c r="D56" s="8">
        <v>10</v>
      </c>
      <c r="E56" s="6">
        <v>1610184</v>
      </c>
      <c r="F56" s="7">
        <v>0.48820000000000002</v>
      </c>
      <c r="G56" s="8" t="s">
        <v>52</v>
      </c>
      <c r="H56" s="6">
        <v>3298041</v>
      </c>
    </row>
    <row r="57" spans="1:8" ht="17" x14ac:dyDescent="0.2">
      <c r="A57" s="5" t="s">
        <v>49</v>
      </c>
      <c r="B57" s="6">
        <v>73491</v>
      </c>
      <c r="C57" s="7">
        <v>0.26550000000000001</v>
      </c>
      <c r="D57" s="8" t="s">
        <v>52</v>
      </c>
      <c r="E57" s="6">
        <v>193559</v>
      </c>
      <c r="F57" s="7">
        <v>0.69940000000000002</v>
      </c>
      <c r="G57" s="8">
        <v>3</v>
      </c>
      <c r="H57" s="6">
        <v>276765</v>
      </c>
    </row>
  </sheetData>
  <hyperlinks>
    <hyperlink ref="A2" r:id="rId1" tooltip="2020 United States presidential election in Alabama" display="https://en.wikipedia.org/wiki/2020_United_States_presidential_election_in_Alabama" xr:uid="{42E10286-E650-A84E-9FDD-1DD061C3038A}"/>
    <hyperlink ref="A3" r:id="rId2" tooltip="2020 United States presidential election in Alaska" display="https://en.wikipedia.org/wiki/2020_United_States_presidential_election_in_Alaska" xr:uid="{2C3920F6-9EF0-6043-84D3-C6561CF765A0}"/>
    <hyperlink ref="A4" r:id="rId3" tooltip="2020 United States presidential election in Arizona" display="https://en.wikipedia.org/wiki/2020_United_States_presidential_election_in_Arizona" xr:uid="{D6F2504D-F348-9744-B756-1DD9087E31E4}"/>
    <hyperlink ref="A5" r:id="rId4" tooltip="2020 United States presidential election in Arkansas" display="https://en.wikipedia.org/wiki/2020_United_States_presidential_election_in_Arkansas" xr:uid="{6DBD892A-9C73-8F4C-AA5B-7E6723858930}"/>
    <hyperlink ref="A6" r:id="rId5" tooltip="2020 United States presidential election in California" display="https://en.wikipedia.org/wiki/2020_United_States_presidential_election_in_California" xr:uid="{4EDFFC8C-B1AC-5D40-9A0C-871101D8AC5B}"/>
    <hyperlink ref="A7" r:id="rId6" tooltip="2020 United States presidential election in Colorado" display="https://en.wikipedia.org/wiki/2020_United_States_presidential_election_in_Colorado" xr:uid="{0B215B36-5460-844A-A2CB-8C5312F6984A}"/>
    <hyperlink ref="A8" r:id="rId7" tooltip="2020 United States presidential election in Connecticut" display="https://en.wikipedia.org/wiki/2020_United_States_presidential_election_in_Connecticut" xr:uid="{46177435-CEDB-B244-987A-BB039850F708}"/>
    <hyperlink ref="A9" r:id="rId8" tooltip="2020 United States presidential election in Delaware" display="https://en.wikipedia.org/wiki/2020_United_States_presidential_election_in_Delaware" xr:uid="{3C43FC9E-CE24-854E-9437-B892EBC63BA4}"/>
    <hyperlink ref="A10" r:id="rId9" tooltip="2020 United States presidential election in the District of Columbia" display="https://en.wikipedia.org/wiki/2020_United_States_presidential_election_in_the_District_of_Columbia" xr:uid="{E0A789AA-014C-6C40-A239-B32CA63D9F84}"/>
    <hyperlink ref="A11" r:id="rId10" tooltip="2020 United States presidential election in Florida" display="https://en.wikipedia.org/wiki/2020_United_States_presidential_election_in_Florida" xr:uid="{F361CC24-0F75-CD49-A6C5-071200C350B5}"/>
    <hyperlink ref="A12" r:id="rId11" tooltip="2020 United States presidential election in Georgia" display="https://en.wikipedia.org/wiki/2020_United_States_presidential_election_in_Georgia" xr:uid="{134E58FC-E05D-3443-AA48-28138C1E3A7C}"/>
    <hyperlink ref="A13" r:id="rId12" tooltip="2020 United States presidential election in Hawaii" display="https://en.wikipedia.org/wiki/2020_United_States_presidential_election_in_Hawaii" xr:uid="{EFB8193F-38AA-1743-A462-35EE64E8A1B1}"/>
    <hyperlink ref="A14" r:id="rId13" tooltip="2020 United States presidential election in Idaho" display="https://en.wikipedia.org/wiki/2020_United_States_presidential_election_in_Idaho" xr:uid="{1199EC15-D9BA-AB46-9B32-5D7587EF21DD}"/>
    <hyperlink ref="A15" r:id="rId14" tooltip="2020 United States presidential election in Illinois" display="https://en.wikipedia.org/wiki/2020_United_States_presidential_election_in_Illinois" xr:uid="{240573E7-ECC0-6544-939C-91FDFA8F7B2E}"/>
    <hyperlink ref="A16" r:id="rId15" tooltip="2020 United States presidential election in Indiana" display="https://en.wikipedia.org/wiki/2020_United_States_presidential_election_in_Indiana" xr:uid="{3D5D8AAE-C90C-EE46-B91D-4A1D1B8F8891}"/>
    <hyperlink ref="A17" r:id="rId16" tooltip="2020 United States presidential election in Iowa" display="https://en.wikipedia.org/wiki/2020_United_States_presidential_election_in_Iowa" xr:uid="{6D31CA4E-7AAB-1442-A2FD-30F0C9DB2BA5}"/>
    <hyperlink ref="A18" r:id="rId17" tooltip="2020 United States presidential election in Kansas" display="https://en.wikipedia.org/wiki/2020_United_States_presidential_election_in_Kansas" xr:uid="{B6266E31-A22B-9A43-874B-0D23B99360DD}"/>
    <hyperlink ref="A19" r:id="rId18" tooltip="2020 United States presidential election in Kentucky" display="https://en.wikipedia.org/wiki/2020_United_States_presidential_election_in_Kentucky" xr:uid="{37933890-213D-6A49-8AD2-C0FF7FFA9153}"/>
    <hyperlink ref="A20" r:id="rId19" tooltip="2020 United States presidential election in Louisiana" display="https://en.wikipedia.org/wiki/2020_United_States_presidential_election_in_Louisiana" xr:uid="{136B5FF5-4202-374C-AD35-FF7F7E5D4603}"/>
    <hyperlink ref="A21" r:id="rId20" tooltip="2020 United States presidential election in Maine" display="https://en.wikipedia.org/wiki/2020_United_States_presidential_election_in_Maine" xr:uid="{FBD1F76D-541A-C04A-818A-7C8712BAE25C}"/>
    <hyperlink ref="A22" r:id="rId21" tooltip="Maine's 1st congressional district" display="https://en.wikipedia.org/wiki/Maine%27s_1st_congressional_district" xr:uid="{A539F9C3-A070-2346-8334-B61AB71BA5D1}"/>
    <hyperlink ref="A23" r:id="rId22" tooltip="Maine's 2nd congressional district" display="https://en.wikipedia.org/wiki/Maine%27s_2nd_congressional_district" xr:uid="{802C805D-E4A7-3845-85CE-E0D7B05C5EBB}"/>
    <hyperlink ref="A24" r:id="rId23" tooltip="2020 United States presidential election in Maryland" display="https://en.wikipedia.org/wiki/2020_United_States_presidential_election_in_Maryland" xr:uid="{D2A5F8B6-CF73-AA45-A3A2-D5A4DE184ED0}"/>
    <hyperlink ref="A25" r:id="rId24" tooltip="2020 United States presidential election in Massachusetts" display="https://en.wikipedia.org/wiki/2020_United_States_presidential_election_in_Massachusetts" xr:uid="{B566E793-B130-4643-A370-B2747E31722C}"/>
    <hyperlink ref="A26" r:id="rId25" tooltip="2020 United States presidential election in Michigan" display="https://en.wikipedia.org/wiki/2020_United_States_presidential_election_in_Michigan" xr:uid="{AA6556EA-4926-2149-85F4-AF6CD2A963F1}"/>
    <hyperlink ref="A27" r:id="rId26" tooltip="2020 United States presidential election in Minnesota" display="https://en.wikipedia.org/wiki/2020_United_States_presidential_election_in_Minnesota" xr:uid="{F3E170CE-21BD-4C4D-B8F3-79DC3EAAD0C3}"/>
    <hyperlink ref="A28" r:id="rId27" tooltip="2020 United States presidential election in Mississippi" display="https://en.wikipedia.org/wiki/2020_United_States_presidential_election_in_Mississippi" xr:uid="{66030223-B7FC-8A4D-8F21-19264FFF04F3}"/>
    <hyperlink ref="A29" r:id="rId28" tooltip="2020 United States presidential election in Missouri" display="https://en.wikipedia.org/wiki/2020_United_States_presidential_election_in_Missouri" xr:uid="{64CF7402-0706-9441-830F-5D8D256622A0}"/>
    <hyperlink ref="A30" r:id="rId29" tooltip="2020 United States presidential election in Montana" display="https://en.wikipedia.org/wiki/2020_United_States_presidential_election_in_Montana" xr:uid="{01C03152-6934-5444-A14D-1DA365C3A5A7}"/>
    <hyperlink ref="A31" r:id="rId30" tooltip="2020 United States presidential election in Nebraska" display="https://en.wikipedia.org/wiki/2020_United_States_presidential_election_in_Nebraska" xr:uid="{4ED76D63-46DD-4A41-BF16-4FFA25FC2318}"/>
    <hyperlink ref="A32" r:id="rId31" tooltip="Nebraska's 1st congressional district" display="https://en.wikipedia.org/wiki/Nebraska%27s_1st_congressional_district" xr:uid="{AB9E1628-869D-AF45-AB5C-2AD4AF3C1C1C}"/>
    <hyperlink ref="A33" r:id="rId32" tooltip="Nebraska's 2nd congressional district" display="https://en.wikipedia.org/wiki/Nebraska%27s_2nd_congressional_district" xr:uid="{3CF1FF46-D9BE-4D48-B40C-FB3CC879F035}"/>
    <hyperlink ref="A34" r:id="rId33" tooltip="Nebraska's 3rd congressional district" display="https://en.wikipedia.org/wiki/Nebraska%27s_3rd_congressional_district" xr:uid="{445A2724-59E9-444E-93E6-7D457148354D}"/>
    <hyperlink ref="A36" r:id="rId34" tooltip="2020 United States presidential election in New Hampshire" display="https://en.wikipedia.org/wiki/2020_United_States_presidential_election_in_New_Hampshire" xr:uid="{F296F776-2C9D-E049-AEFA-C8AED800238D}"/>
    <hyperlink ref="A38" r:id="rId35" tooltip="2020 United States presidential election in New Mexico" display="https://en.wikipedia.org/wiki/2020_United_States_presidential_election_in_New_Mexico" xr:uid="{549CA0D3-86F9-EF4D-993B-1408E848FC53}"/>
    <hyperlink ref="A40" r:id="rId36" tooltip="2020 United States presidential election in North Carolina" display="https://en.wikipedia.org/wiki/2020_United_States_presidential_election_in_North_Carolina" xr:uid="{764E222A-6A04-8B47-AD75-AA92B2EAE141}"/>
    <hyperlink ref="A41" r:id="rId37" tooltip="2020 United States presidential election in North Dakota" display="https://en.wikipedia.org/wiki/2020_United_States_presidential_election_in_North_Dakota" xr:uid="{849B579F-629A-2D44-A9DB-3243EDBD6206}"/>
    <hyperlink ref="A42" r:id="rId38" tooltip="2020 United States presidential election in Ohio" display="https://en.wikipedia.org/wiki/2020_United_States_presidential_election_in_Ohio" xr:uid="{8F9BD478-0A45-6D4E-AEE5-4EC4F0D69B09}"/>
    <hyperlink ref="A43" r:id="rId39" tooltip="2020 United States presidential election in Oklahoma" display="https://en.wikipedia.org/wiki/2020_United_States_presidential_election_in_Oklahoma" xr:uid="{4649E120-1C46-894D-AC00-7D346DCD2F8C}"/>
    <hyperlink ref="A44" r:id="rId40" tooltip="2020 United States presidential election in Oregon" display="https://en.wikipedia.org/wiki/2020_United_States_presidential_election_in_Oregon" xr:uid="{04E4D4A9-84D0-1048-8563-9BAB3481A5B4}"/>
    <hyperlink ref="A45" r:id="rId41" tooltip="2020 United States presidential election in Pennsylvania" display="https://en.wikipedia.org/wiki/2020_United_States_presidential_election_in_Pennsylvania" xr:uid="{8A5CE296-1B0D-884C-82D9-C5FD9074BEC7}"/>
    <hyperlink ref="A46" r:id="rId42" tooltip="2020 United States presidential election in Rhode Island" display="https://en.wikipedia.org/wiki/2020_United_States_presidential_election_in_Rhode_Island" xr:uid="{F5605910-0FBE-3A4C-BD46-FAF181B7279F}"/>
    <hyperlink ref="A47" r:id="rId43" tooltip="2020 United States presidential election in South Carolina" display="https://en.wikipedia.org/wiki/2020_United_States_presidential_election_in_South_Carolina" xr:uid="{F06082E5-9EE9-5747-A0BD-6E558E394514}"/>
    <hyperlink ref="A48" r:id="rId44" tooltip="2020 United States presidential election in South Dakota" display="https://en.wikipedia.org/wiki/2020_United_States_presidential_election_in_South_Dakota" xr:uid="{EDBDD31E-2182-0F4B-9CA8-730156E539EB}"/>
    <hyperlink ref="A49" r:id="rId45" tooltip="2020 United States presidential election in Tennessee" display="https://en.wikipedia.org/wiki/2020_United_States_presidential_election_in_Tennessee" xr:uid="{05E4DEFF-382E-A646-BFA7-12E454046370}"/>
    <hyperlink ref="A51" r:id="rId46" tooltip="2020 United States presidential election in Utah" display="https://en.wikipedia.org/wiki/2020_United_States_presidential_election_in_Utah" xr:uid="{3F089BD3-9FE0-614F-98D2-F0E3C57CDC79}"/>
    <hyperlink ref="A52" r:id="rId47" tooltip="2020 United States presidential election in Vermont" display="https://en.wikipedia.org/wiki/2020_United_States_presidential_election_in_Vermont" xr:uid="{C2014FB8-8AC8-3543-BB0E-0785AA3DC55D}"/>
    <hyperlink ref="A53" r:id="rId48" tooltip="2020 United States presidential election in Virginia" display="https://en.wikipedia.org/wiki/2020_United_States_presidential_election_in_Virginia" xr:uid="{7FF95556-8174-5F44-B025-FAD1E020EB65}"/>
    <hyperlink ref="A54" r:id="rId49" tooltip="2020 United States presidential election in Washington (state)" display="https://en.wikipedia.org/wiki/2020_United_States_presidential_election_in_Washington_(state)" xr:uid="{77FDA823-178C-3F4B-A043-207A93D8230D}"/>
    <hyperlink ref="A55" r:id="rId50" tooltip="2020 United States presidential election in West Virginia" display="https://en.wikipedia.org/wiki/2020_United_States_presidential_election_in_West_Virginia" xr:uid="{103C74AC-B2BA-B041-A243-7148B7740FDC}"/>
    <hyperlink ref="A56" r:id="rId51" tooltip="2020 United States presidential election in Wisconsin" display="https://en.wikipedia.org/wiki/2020_United_States_presidential_election_in_Wisconsin" xr:uid="{8DD1A68D-1348-4F4B-8306-9CD10C690C0F}"/>
    <hyperlink ref="A57" r:id="rId52" tooltip="2020 United States presidential election in Wyoming" display="https://en.wikipedia.org/wiki/2020_United_States_presidential_election_in_Wyoming" xr:uid="{9D73F5CD-FE1B-B64E-978E-9D43359BC0C2}"/>
  </hyperlinks>
  <pageMargins left="0.7" right="0.7" top="0.75" bottom="0.75" header="0.3" footer="0.3"/>
  <tableParts count="1">
    <tablePart r:id="rId5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40F2-C242-644B-8BFB-102C0BC4D2B7}">
  <dimension ref="A1:T56"/>
  <sheetViews>
    <sheetView workbookViewId="0">
      <selection activeCell="B9" sqref="B9"/>
    </sheetView>
  </sheetViews>
  <sheetFormatPr baseColWidth="10" defaultRowHeight="16" x14ac:dyDescent="0.2"/>
  <cols>
    <col min="2" max="2" width="11.83203125" bestFit="1" customWidth="1"/>
    <col min="20" max="20" width="11.83203125" bestFit="1" customWidth="1"/>
  </cols>
  <sheetData>
    <row r="1" spans="1:20" ht="17" x14ac:dyDescent="0.2">
      <c r="A1" s="5" t="s">
        <v>51</v>
      </c>
      <c r="B1" s="6">
        <v>849624</v>
      </c>
      <c r="C1" s="7">
        <v>0.36570000000000003</v>
      </c>
      <c r="D1" s="8" t="s">
        <v>52</v>
      </c>
      <c r="E1" s="6">
        <v>1441170</v>
      </c>
      <c r="F1" s="7">
        <v>0.62029999999999996</v>
      </c>
      <c r="G1" s="8">
        <v>9</v>
      </c>
      <c r="H1" s="6">
        <v>25176</v>
      </c>
      <c r="I1" s="7">
        <v>1.0800000000000001E-2</v>
      </c>
      <c r="J1" s="8" t="s">
        <v>52</v>
      </c>
      <c r="K1" s="5" t="s">
        <v>53</v>
      </c>
      <c r="L1" s="5" t="s">
        <v>53</v>
      </c>
      <c r="M1" s="8" t="s">
        <v>52</v>
      </c>
      <c r="N1" s="6">
        <v>7312</v>
      </c>
      <c r="O1" s="7">
        <v>3.0999999999999999E-3</v>
      </c>
      <c r="P1" s="8" t="s">
        <v>52</v>
      </c>
      <c r="Q1" s="8" t="s">
        <v>54</v>
      </c>
      <c r="R1" s="8" t="s">
        <v>55</v>
      </c>
      <c r="S1" s="7">
        <v>2.2700000000000001E-2</v>
      </c>
      <c r="T1" s="6">
        <v>2323282</v>
      </c>
    </row>
    <row r="2" spans="1:20" ht="17" x14ac:dyDescent="0.2">
      <c r="A2" s="5" t="s">
        <v>1</v>
      </c>
      <c r="B2" s="6">
        <v>153778</v>
      </c>
      <c r="C2" s="7">
        <v>0.42770000000000002</v>
      </c>
      <c r="D2" s="8" t="s">
        <v>52</v>
      </c>
      <c r="E2" s="6">
        <v>189951</v>
      </c>
      <c r="F2" s="7">
        <v>0.52829999999999999</v>
      </c>
      <c r="G2" s="8">
        <v>3</v>
      </c>
      <c r="H2" s="6">
        <v>8897</v>
      </c>
      <c r="I2" s="7">
        <v>2.47E-2</v>
      </c>
      <c r="J2" s="8" t="s">
        <v>52</v>
      </c>
      <c r="K2" s="5" t="s">
        <v>56</v>
      </c>
      <c r="L2" s="5" t="s">
        <v>56</v>
      </c>
      <c r="M2" s="8" t="s">
        <v>52</v>
      </c>
      <c r="N2" s="6">
        <v>6904</v>
      </c>
      <c r="O2" s="7">
        <v>1.9199999999999998E-2</v>
      </c>
      <c r="P2" s="8" t="s">
        <v>52</v>
      </c>
      <c r="Q2" s="8" t="s">
        <v>57</v>
      </c>
      <c r="R2" s="8" t="s">
        <v>58</v>
      </c>
      <c r="S2" s="7">
        <v>4.6699999999999998E-2</v>
      </c>
      <c r="T2" s="6">
        <v>359530</v>
      </c>
    </row>
    <row r="3" spans="1:20" ht="17" x14ac:dyDescent="0.2">
      <c r="A3" s="5" t="s">
        <v>2</v>
      </c>
      <c r="B3" s="6">
        <v>1672143</v>
      </c>
      <c r="C3" s="7">
        <v>0.49359999999999998</v>
      </c>
      <c r="D3" s="8">
        <v>11</v>
      </c>
      <c r="E3" s="6">
        <v>1661686</v>
      </c>
      <c r="F3" s="7">
        <v>0.49059999999999998</v>
      </c>
      <c r="G3" s="8" t="s">
        <v>52</v>
      </c>
      <c r="H3" s="6">
        <v>51465</v>
      </c>
      <c r="I3" s="7">
        <v>1.52E-2</v>
      </c>
      <c r="J3" s="8" t="s">
        <v>52</v>
      </c>
      <c r="K3" s="6">
        <v>1557</v>
      </c>
      <c r="L3" s="7">
        <v>5.0000000000000001E-4</v>
      </c>
      <c r="M3" s="8" t="s">
        <v>52</v>
      </c>
      <c r="N3" s="8">
        <v>475</v>
      </c>
      <c r="O3" s="7">
        <v>1E-4</v>
      </c>
      <c r="P3" s="8" t="s">
        <v>52</v>
      </c>
      <c r="Q3" s="6">
        <v>10457</v>
      </c>
      <c r="R3" s="7">
        <v>3.0999999999999999E-3</v>
      </c>
      <c r="S3" s="7">
        <v>3.8100000000000002E-2</v>
      </c>
      <c r="T3" s="6">
        <v>3387326</v>
      </c>
    </row>
    <row r="4" spans="1:20" ht="17" x14ac:dyDescent="0.2">
      <c r="A4" s="5" t="s">
        <v>59</v>
      </c>
      <c r="B4" s="6">
        <v>423932</v>
      </c>
      <c r="C4" s="7">
        <v>0.3478</v>
      </c>
      <c r="D4" s="8" t="s">
        <v>52</v>
      </c>
      <c r="E4" s="6">
        <v>760647</v>
      </c>
      <c r="F4" s="7">
        <v>0.624</v>
      </c>
      <c r="G4" s="8">
        <v>6</v>
      </c>
      <c r="H4" s="6">
        <v>13133</v>
      </c>
      <c r="I4" s="7">
        <v>1.0800000000000001E-2</v>
      </c>
      <c r="J4" s="8" t="s">
        <v>52</v>
      </c>
      <c r="K4" s="6">
        <v>2980</v>
      </c>
      <c r="L4" s="7">
        <v>2.3999999999999998E-3</v>
      </c>
      <c r="M4" s="8" t="s">
        <v>52</v>
      </c>
      <c r="N4" s="6">
        <v>18377</v>
      </c>
      <c r="O4" s="7">
        <v>1.5100000000000001E-2</v>
      </c>
      <c r="P4" s="8" t="s">
        <v>52</v>
      </c>
      <c r="Q4" s="8" t="s">
        <v>60</v>
      </c>
      <c r="R4" s="8" t="s">
        <v>61</v>
      </c>
      <c r="S4" s="8" t="s">
        <v>62</v>
      </c>
      <c r="T4" s="6">
        <v>1219069</v>
      </c>
    </row>
    <row r="5" spans="1:20" ht="17" x14ac:dyDescent="0.2">
      <c r="A5" s="5" t="s">
        <v>63</v>
      </c>
      <c r="B5" s="6">
        <v>11110250</v>
      </c>
      <c r="C5" s="7">
        <v>0.63480000000000003</v>
      </c>
      <c r="D5" s="8">
        <v>55</v>
      </c>
      <c r="E5" s="6">
        <v>6006429</v>
      </c>
      <c r="F5" s="7">
        <v>0.34320000000000001</v>
      </c>
      <c r="G5" s="8" t="s">
        <v>52</v>
      </c>
      <c r="H5" s="6">
        <v>187895</v>
      </c>
      <c r="I5" s="7">
        <v>1.0699999999999999E-2</v>
      </c>
      <c r="J5" s="8" t="s">
        <v>52</v>
      </c>
      <c r="K5" s="6">
        <v>81029</v>
      </c>
      <c r="L5" s="7">
        <v>4.5999999999999999E-3</v>
      </c>
      <c r="M5" s="8" t="s">
        <v>52</v>
      </c>
      <c r="N5" s="6">
        <v>115278</v>
      </c>
      <c r="O5" s="7">
        <v>6.6E-3</v>
      </c>
      <c r="P5" s="8" t="s">
        <v>52</v>
      </c>
      <c r="Q5" s="6">
        <v>5103821</v>
      </c>
      <c r="R5" s="7">
        <v>0.29160000000000003</v>
      </c>
      <c r="S5" s="8" t="s">
        <v>64</v>
      </c>
      <c r="T5" s="6">
        <v>17500881</v>
      </c>
    </row>
    <row r="6" spans="1:20" ht="17" x14ac:dyDescent="0.2">
      <c r="A6" s="5" t="s">
        <v>65</v>
      </c>
      <c r="B6" s="6">
        <v>1804352</v>
      </c>
      <c r="C6" s="7">
        <v>0.55400000000000005</v>
      </c>
      <c r="D6" s="8">
        <v>9</v>
      </c>
      <c r="E6" s="6">
        <v>1364607</v>
      </c>
      <c r="F6" s="7">
        <v>0.41899999999999998</v>
      </c>
      <c r="G6" s="8" t="s">
        <v>52</v>
      </c>
      <c r="H6" s="6">
        <v>52460</v>
      </c>
      <c r="I6" s="7">
        <v>1.61E-2</v>
      </c>
      <c r="J6" s="8" t="s">
        <v>52</v>
      </c>
      <c r="K6" s="6">
        <v>8986</v>
      </c>
      <c r="L6" s="7">
        <v>2.8E-3</v>
      </c>
      <c r="M6" s="8" t="s">
        <v>52</v>
      </c>
      <c r="N6" s="6">
        <v>26575</v>
      </c>
      <c r="O6" s="7">
        <v>8.2000000000000007E-3</v>
      </c>
      <c r="P6" s="8" t="s">
        <v>52</v>
      </c>
      <c r="Q6" s="6">
        <v>439745</v>
      </c>
      <c r="R6" s="7">
        <v>0.13500000000000001</v>
      </c>
      <c r="S6" s="7">
        <v>8.5900000000000004E-2</v>
      </c>
      <c r="T6" s="6">
        <v>3256980</v>
      </c>
    </row>
    <row r="7" spans="1:20" ht="17" x14ac:dyDescent="0.2">
      <c r="A7" s="5" t="s">
        <v>66</v>
      </c>
      <c r="B7" s="6">
        <v>1080831</v>
      </c>
      <c r="C7" s="7">
        <v>0.59260000000000002</v>
      </c>
      <c r="D7" s="8">
        <v>7</v>
      </c>
      <c r="E7" s="6">
        <v>714717</v>
      </c>
      <c r="F7" s="7">
        <v>0.39190000000000003</v>
      </c>
      <c r="G7" s="8" t="s">
        <v>52</v>
      </c>
      <c r="H7" s="6">
        <v>20230</v>
      </c>
      <c r="I7" s="7">
        <v>1.11E-2</v>
      </c>
      <c r="J7" s="8" t="s">
        <v>52</v>
      </c>
      <c r="K7" s="6">
        <v>7538</v>
      </c>
      <c r="L7" s="7">
        <v>4.1000000000000003E-3</v>
      </c>
      <c r="M7" s="8" t="s">
        <v>52</v>
      </c>
      <c r="N7" s="8">
        <v>541</v>
      </c>
      <c r="O7" s="7">
        <v>2.9999999999999997E-4</v>
      </c>
      <c r="P7" s="8" t="s">
        <v>52</v>
      </c>
      <c r="Q7" s="6">
        <v>366114</v>
      </c>
      <c r="R7" s="7">
        <v>0.20069999999999999</v>
      </c>
      <c r="S7" s="7">
        <v>6.4299999999999996E-2</v>
      </c>
      <c r="T7" s="6">
        <v>1823857</v>
      </c>
    </row>
    <row r="8" spans="1:20" ht="17" x14ac:dyDescent="0.2">
      <c r="A8" s="5" t="s">
        <v>67</v>
      </c>
      <c r="B8" s="6">
        <v>296268</v>
      </c>
      <c r="C8" s="7">
        <v>0.58740000000000003</v>
      </c>
      <c r="D8" s="8">
        <v>3</v>
      </c>
      <c r="E8" s="6">
        <v>200603</v>
      </c>
      <c r="F8" s="7">
        <v>0.3977</v>
      </c>
      <c r="G8" s="8" t="s">
        <v>52</v>
      </c>
      <c r="H8" s="6">
        <v>5000</v>
      </c>
      <c r="I8" s="7">
        <v>9.9000000000000008E-3</v>
      </c>
      <c r="J8" s="8" t="s">
        <v>52</v>
      </c>
      <c r="K8" s="6">
        <v>2139</v>
      </c>
      <c r="L8" s="7">
        <v>4.1999999999999997E-3</v>
      </c>
      <c r="M8" s="8" t="s">
        <v>52</v>
      </c>
      <c r="N8" s="8">
        <v>336</v>
      </c>
      <c r="O8" s="7">
        <v>6.9999999999999999E-4</v>
      </c>
      <c r="P8" s="8" t="s">
        <v>52</v>
      </c>
      <c r="Q8" s="6">
        <v>95665</v>
      </c>
      <c r="R8" s="7">
        <v>0.18970000000000001</v>
      </c>
      <c r="S8" s="7">
        <v>7.5999999999999998E-2</v>
      </c>
      <c r="T8" s="6">
        <v>504346</v>
      </c>
    </row>
    <row r="9" spans="1:20" ht="17" x14ac:dyDescent="0.2">
      <c r="A9" s="5" t="s">
        <v>68</v>
      </c>
      <c r="B9" s="6">
        <v>317323</v>
      </c>
      <c r="C9" s="7">
        <v>0.92149999999999999</v>
      </c>
      <c r="D9" s="8">
        <v>3</v>
      </c>
      <c r="E9" s="6">
        <v>18586</v>
      </c>
      <c r="F9" s="7">
        <v>5.3999999999999999E-2</v>
      </c>
      <c r="G9" s="8" t="s">
        <v>52</v>
      </c>
      <c r="H9" s="6">
        <v>2036</v>
      </c>
      <c r="I9" s="7">
        <v>5.8999999999999999E-3</v>
      </c>
      <c r="J9" s="8" t="s">
        <v>52</v>
      </c>
      <c r="K9" s="6">
        <v>1726</v>
      </c>
      <c r="L9" s="7">
        <v>5.0000000000000001E-3</v>
      </c>
      <c r="M9" s="8" t="s">
        <v>52</v>
      </c>
      <c r="N9" s="6">
        <v>4685</v>
      </c>
      <c r="O9" s="7">
        <v>1.3599999999999999E-2</v>
      </c>
      <c r="P9" s="8" t="s">
        <v>52</v>
      </c>
      <c r="Q9" s="6">
        <v>298737</v>
      </c>
      <c r="R9" s="7">
        <v>0.86750000000000005</v>
      </c>
      <c r="S9" s="8" t="s">
        <v>69</v>
      </c>
      <c r="T9" s="6">
        <v>344356</v>
      </c>
    </row>
    <row r="10" spans="1:20" ht="17" x14ac:dyDescent="0.2">
      <c r="A10" s="5" t="s">
        <v>8</v>
      </c>
      <c r="B10" s="6">
        <v>5297045</v>
      </c>
      <c r="C10" s="7">
        <v>0.47860000000000003</v>
      </c>
      <c r="D10" s="8" t="s">
        <v>52</v>
      </c>
      <c r="E10" s="6">
        <v>5668731</v>
      </c>
      <c r="F10" s="7">
        <v>0.51219999999999999</v>
      </c>
      <c r="G10" s="8">
        <v>29</v>
      </c>
      <c r="H10" s="6">
        <v>70324</v>
      </c>
      <c r="I10" s="7">
        <v>6.4000000000000003E-3</v>
      </c>
      <c r="J10" s="8" t="s">
        <v>52</v>
      </c>
      <c r="K10" s="6">
        <v>14721</v>
      </c>
      <c r="L10" s="7">
        <v>1.2999999999999999E-3</v>
      </c>
      <c r="M10" s="8" t="s">
        <v>52</v>
      </c>
      <c r="N10" s="6">
        <v>16635</v>
      </c>
      <c r="O10" s="7">
        <v>1.5E-3</v>
      </c>
      <c r="P10" s="8" t="s">
        <v>52</v>
      </c>
      <c r="Q10" s="8" t="s">
        <v>70</v>
      </c>
      <c r="R10" s="8" t="s">
        <v>71</v>
      </c>
      <c r="S10" s="8" t="s">
        <v>72</v>
      </c>
      <c r="T10" s="6">
        <v>11067456</v>
      </c>
    </row>
    <row r="11" spans="1:20" ht="17" x14ac:dyDescent="0.2">
      <c r="A11" s="5" t="s">
        <v>9</v>
      </c>
      <c r="B11" s="6">
        <v>2473633</v>
      </c>
      <c r="C11" s="7">
        <v>0.49469999999999997</v>
      </c>
      <c r="D11" s="8">
        <v>16</v>
      </c>
      <c r="E11" s="6">
        <v>2461854</v>
      </c>
      <c r="F11" s="7">
        <v>0.4924</v>
      </c>
      <c r="G11" s="8" t="s">
        <v>52</v>
      </c>
      <c r="H11" s="6">
        <v>62229</v>
      </c>
      <c r="I11" s="7">
        <v>1.24E-2</v>
      </c>
      <c r="J11" s="8" t="s">
        <v>52</v>
      </c>
      <c r="K11" s="6">
        <v>1013</v>
      </c>
      <c r="L11" s="7">
        <v>2.0000000000000001E-4</v>
      </c>
      <c r="M11" s="8" t="s">
        <v>52</v>
      </c>
      <c r="N11" s="6">
        <v>1231</v>
      </c>
      <c r="O11" s="7">
        <v>2.0000000000000001E-4</v>
      </c>
      <c r="P11" s="8" t="s">
        <v>52</v>
      </c>
      <c r="Q11" s="6">
        <v>11779</v>
      </c>
      <c r="R11" s="7">
        <v>2.3999999999999998E-3</v>
      </c>
      <c r="S11" s="7">
        <v>5.3699999999999998E-2</v>
      </c>
      <c r="T11" s="6">
        <v>4999960</v>
      </c>
    </row>
    <row r="12" spans="1:20" ht="17" x14ac:dyDescent="0.2">
      <c r="A12" s="5" t="s">
        <v>10</v>
      </c>
      <c r="B12" s="6">
        <v>366130</v>
      </c>
      <c r="C12" s="7">
        <v>0.63729999999999998</v>
      </c>
      <c r="D12" s="8">
        <v>4</v>
      </c>
      <c r="E12" s="6">
        <v>196864</v>
      </c>
      <c r="F12" s="7">
        <v>0.3427</v>
      </c>
      <c r="G12" s="8" t="s">
        <v>52</v>
      </c>
      <c r="H12" s="6">
        <v>5539</v>
      </c>
      <c r="I12" s="7">
        <v>9.5999999999999992E-3</v>
      </c>
      <c r="J12" s="8" t="s">
        <v>52</v>
      </c>
      <c r="K12" s="6">
        <v>3822</v>
      </c>
      <c r="L12" s="7">
        <v>6.7000000000000002E-3</v>
      </c>
      <c r="M12" s="8" t="s">
        <v>52</v>
      </c>
      <c r="N12" s="6">
        <v>2114</v>
      </c>
      <c r="O12" s="7">
        <v>3.7000000000000002E-3</v>
      </c>
      <c r="P12" s="8" t="s">
        <v>52</v>
      </c>
      <c r="Q12" s="6">
        <v>169266</v>
      </c>
      <c r="R12" s="7">
        <v>0.29459999999999997</v>
      </c>
      <c r="S12" s="8" t="s">
        <v>73</v>
      </c>
      <c r="T12" s="6">
        <v>574469</v>
      </c>
    </row>
    <row r="13" spans="1:20" ht="17" x14ac:dyDescent="0.2">
      <c r="A13" s="5" t="s">
        <v>11</v>
      </c>
      <c r="B13" s="6">
        <v>287021</v>
      </c>
      <c r="C13" s="7">
        <v>0.33069999999999999</v>
      </c>
      <c r="D13" s="8" t="s">
        <v>52</v>
      </c>
      <c r="E13" s="6">
        <v>554119</v>
      </c>
      <c r="F13" s="7">
        <v>0.63839999999999997</v>
      </c>
      <c r="G13" s="8">
        <v>4</v>
      </c>
      <c r="H13" s="6">
        <v>16404</v>
      </c>
      <c r="I13" s="7">
        <v>1.89E-2</v>
      </c>
      <c r="J13" s="8" t="s">
        <v>52</v>
      </c>
      <c r="K13" s="8">
        <v>407</v>
      </c>
      <c r="L13" s="7">
        <v>5.0000000000000001E-4</v>
      </c>
      <c r="M13" s="8" t="s">
        <v>52</v>
      </c>
      <c r="N13" s="6">
        <v>10063</v>
      </c>
      <c r="O13" s="7">
        <v>1.1599999999999999E-2</v>
      </c>
      <c r="P13" s="8" t="s">
        <v>52</v>
      </c>
      <c r="Q13" s="8" t="s">
        <v>74</v>
      </c>
      <c r="R13" s="8" t="s">
        <v>75</v>
      </c>
      <c r="S13" s="7">
        <v>0.01</v>
      </c>
      <c r="T13" s="6">
        <v>868014</v>
      </c>
    </row>
    <row r="14" spans="1:20" ht="17" x14ac:dyDescent="0.2">
      <c r="A14" s="5" t="s">
        <v>12</v>
      </c>
      <c r="B14" s="6">
        <v>3471915</v>
      </c>
      <c r="C14" s="7">
        <v>0.57540000000000002</v>
      </c>
      <c r="D14" s="8">
        <v>20</v>
      </c>
      <c r="E14" s="6">
        <v>2446891</v>
      </c>
      <c r="F14" s="7">
        <v>0.40550000000000003</v>
      </c>
      <c r="G14" s="8" t="s">
        <v>52</v>
      </c>
      <c r="H14" s="6">
        <v>66544</v>
      </c>
      <c r="I14" s="7">
        <v>1.0999999999999999E-2</v>
      </c>
      <c r="J14" s="8" t="s">
        <v>52</v>
      </c>
      <c r="K14" s="6">
        <v>30494</v>
      </c>
      <c r="L14" s="7">
        <v>5.1000000000000004E-3</v>
      </c>
      <c r="M14" s="8" t="s">
        <v>52</v>
      </c>
      <c r="N14" s="6">
        <v>17900</v>
      </c>
      <c r="O14" s="7">
        <v>3.0000000000000001E-3</v>
      </c>
      <c r="P14" s="8" t="s">
        <v>52</v>
      </c>
      <c r="Q14" s="6">
        <v>1025024</v>
      </c>
      <c r="R14" s="7">
        <v>0.1699</v>
      </c>
      <c r="S14" s="8" t="s">
        <v>76</v>
      </c>
      <c r="T14" s="6">
        <v>6033744</v>
      </c>
    </row>
    <row r="15" spans="1:20" ht="17" x14ac:dyDescent="0.2">
      <c r="A15" s="5" t="s">
        <v>13</v>
      </c>
      <c r="B15" s="6">
        <v>1242416</v>
      </c>
      <c r="C15" s="7">
        <v>0.40960000000000002</v>
      </c>
      <c r="D15" s="8" t="s">
        <v>52</v>
      </c>
      <c r="E15" s="6">
        <v>1729519</v>
      </c>
      <c r="F15" s="7">
        <v>0.57020000000000004</v>
      </c>
      <c r="G15" s="8">
        <v>11</v>
      </c>
      <c r="H15" s="6">
        <v>59232</v>
      </c>
      <c r="I15" s="7">
        <v>1.95E-2</v>
      </c>
      <c r="J15" s="8" t="s">
        <v>52</v>
      </c>
      <c r="K15" s="8">
        <v>989</v>
      </c>
      <c r="L15" s="7">
        <v>2.9999999999999997E-4</v>
      </c>
      <c r="M15" s="8" t="s">
        <v>52</v>
      </c>
      <c r="N15" s="8">
        <v>965</v>
      </c>
      <c r="O15" s="7">
        <v>2.9999999999999997E-4</v>
      </c>
      <c r="P15" s="8" t="s">
        <v>52</v>
      </c>
      <c r="Q15" s="8" t="s">
        <v>77</v>
      </c>
      <c r="R15" s="8" t="s">
        <v>78</v>
      </c>
      <c r="S15" s="7">
        <v>3.1099999999999999E-2</v>
      </c>
      <c r="T15" s="6">
        <v>3033121</v>
      </c>
    </row>
    <row r="16" spans="1:20" ht="17" x14ac:dyDescent="0.2">
      <c r="A16" s="5" t="s">
        <v>14</v>
      </c>
      <c r="B16" s="6">
        <v>759061</v>
      </c>
      <c r="C16" s="7">
        <v>0.44890000000000002</v>
      </c>
      <c r="D16" s="8" t="s">
        <v>52</v>
      </c>
      <c r="E16" s="6">
        <v>897672</v>
      </c>
      <c r="F16" s="7">
        <v>0.53090000000000004</v>
      </c>
      <c r="G16" s="8">
        <v>6</v>
      </c>
      <c r="H16" s="6">
        <v>19637</v>
      </c>
      <c r="I16" s="7">
        <v>1.1599999999999999E-2</v>
      </c>
      <c r="J16" s="8" t="s">
        <v>52</v>
      </c>
      <c r="K16" s="6">
        <v>3075</v>
      </c>
      <c r="L16" s="7">
        <v>1.8E-3</v>
      </c>
      <c r="M16" s="8" t="s">
        <v>52</v>
      </c>
      <c r="N16" s="6">
        <v>11426</v>
      </c>
      <c r="O16" s="7">
        <v>6.7999999999999996E-3</v>
      </c>
      <c r="P16" s="8" t="s">
        <v>52</v>
      </c>
      <c r="Q16" s="8" t="s">
        <v>79</v>
      </c>
      <c r="R16" s="8" t="s">
        <v>80</v>
      </c>
      <c r="S16" s="7">
        <v>1.21E-2</v>
      </c>
      <c r="T16" s="6">
        <v>1690871</v>
      </c>
    </row>
    <row r="17" spans="1:20" ht="17" x14ac:dyDescent="0.2">
      <c r="A17" s="5" t="s">
        <v>15</v>
      </c>
      <c r="B17" s="6">
        <v>570323</v>
      </c>
      <c r="C17" s="7">
        <v>0.41560000000000002</v>
      </c>
      <c r="D17" s="8" t="s">
        <v>52</v>
      </c>
      <c r="E17" s="6">
        <v>771406</v>
      </c>
      <c r="F17" s="7">
        <v>0.56210000000000004</v>
      </c>
      <c r="G17" s="8">
        <v>6</v>
      </c>
      <c r="H17" s="6">
        <v>30574</v>
      </c>
      <c r="I17" s="7">
        <v>2.23E-2</v>
      </c>
      <c r="J17" s="8" t="s">
        <v>52</v>
      </c>
      <c r="K17" s="5" t="s">
        <v>81</v>
      </c>
      <c r="L17" s="5" t="s">
        <v>82</v>
      </c>
      <c r="M17" s="8" t="s">
        <v>52</v>
      </c>
      <c r="N17" s="5" t="s">
        <v>83</v>
      </c>
      <c r="O17" s="5" t="s">
        <v>84</v>
      </c>
      <c r="P17" s="8" t="s">
        <v>52</v>
      </c>
      <c r="Q17" s="8" t="s">
        <v>85</v>
      </c>
      <c r="R17" s="8" t="s">
        <v>86</v>
      </c>
      <c r="S17" s="7">
        <v>5.9499999999999997E-2</v>
      </c>
      <c r="T17" s="6">
        <v>1372303</v>
      </c>
    </row>
    <row r="18" spans="1:20" ht="17" x14ac:dyDescent="0.2">
      <c r="A18" s="5" t="s">
        <v>87</v>
      </c>
      <c r="B18" s="6">
        <v>772474</v>
      </c>
      <c r="C18" s="7">
        <v>0.36149999999999999</v>
      </c>
      <c r="D18" s="8" t="s">
        <v>52</v>
      </c>
      <c r="E18" s="6">
        <v>1326646</v>
      </c>
      <c r="F18" s="7">
        <v>0.62090000000000001</v>
      </c>
      <c r="G18" s="8">
        <v>8</v>
      </c>
      <c r="H18" s="6">
        <v>26234</v>
      </c>
      <c r="I18" s="7">
        <v>1.23E-2</v>
      </c>
      <c r="J18" s="8" t="s">
        <v>52</v>
      </c>
      <c r="K18" s="8">
        <v>716</v>
      </c>
      <c r="L18" s="7">
        <v>2.9999999999999997E-4</v>
      </c>
      <c r="M18" s="8" t="s">
        <v>52</v>
      </c>
      <c r="N18" s="6">
        <v>10698</v>
      </c>
      <c r="O18" s="7">
        <v>5.0000000000000001E-3</v>
      </c>
      <c r="P18" s="8" t="s">
        <v>52</v>
      </c>
      <c r="Q18" s="8" t="s">
        <v>88</v>
      </c>
      <c r="R18" s="8" t="s">
        <v>89</v>
      </c>
      <c r="S18" s="7">
        <v>3.9E-2</v>
      </c>
      <c r="T18" s="6">
        <v>2136768</v>
      </c>
    </row>
    <row r="19" spans="1:20" ht="17" x14ac:dyDescent="0.2">
      <c r="A19" s="5" t="s">
        <v>90</v>
      </c>
      <c r="B19" s="6">
        <v>856034</v>
      </c>
      <c r="C19" s="7">
        <v>0.39850000000000002</v>
      </c>
      <c r="D19" s="8" t="s">
        <v>52</v>
      </c>
      <c r="E19" s="6">
        <v>1255776</v>
      </c>
      <c r="F19" s="7">
        <v>0.58460000000000001</v>
      </c>
      <c r="G19" s="8">
        <v>8</v>
      </c>
      <c r="H19" s="6">
        <v>21645</v>
      </c>
      <c r="I19" s="7">
        <v>1.01E-2</v>
      </c>
      <c r="J19" s="8" t="s">
        <v>52</v>
      </c>
      <c r="K19" s="8" t="s">
        <v>52</v>
      </c>
      <c r="L19" s="8" t="s">
        <v>52</v>
      </c>
      <c r="M19" s="8" t="s">
        <v>52</v>
      </c>
      <c r="N19" s="6">
        <v>14607</v>
      </c>
      <c r="O19" s="7">
        <v>6.7999999999999996E-3</v>
      </c>
      <c r="P19" s="8" t="s">
        <v>52</v>
      </c>
      <c r="Q19" s="8" t="s">
        <v>91</v>
      </c>
      <c r="R19" s="8" t="s">
        <v>92</v>
      </c>
      <c r="S19" s="7">
        <v>1.03E-2</v>
      </c>
      <c r="T19" s="6">
        <v>2148062</v>
      </c>
    </row>
    <row r="20" spans="1:20" ht="17" x14ac:dyDescent="0.2">
      <c r="A20" s="5" t="s">
        <v>93</v>
      </c>
      <c r="B20" s="6">
        <v>435072</v>
      </c>
      <c r="C20" s="7">
        <v>0.53090000000000004</v>
      </c>
      <c r="D20" s="8">
        <v>2</v>
      </c>
      <c r="E20" s="6">
        <v>360737</v>
      </c>
      <c r="F20" s="7">
        <v>0.44019999999999998</v>
      </c>
      <c r="G20" s="8" t="s">
        <v>52</v>
      </c>
      <c r="H20" s="6">
        <v>14152</v>
      </c>
      <c r="I20" s="7">
        <v>1.7299999999999999E-2</v>
      </c>
      <c r="J20" s="8" t="s">
        <v>52</v>
      </c>
      <c r="K20" s="6">
        <v>8230</v>
      </c>
      <c r="L20" s="7">
        <v>0.01</v>
      </c>
      <c r="M20" s="8" t="s">
        <v>52</v>
      </c>
      <c r="N20" s="6">
        <v>1270</v>
      </c>
      <c r="O20" s="7">
        <v>1.5E-3</v>
      </c>
      <c r="P20" s="8" t="s">
        <v>52</v>
      </c>
      <c r="Q20" s="6">
        <v>74335</v>
      </c>
      <c r="R20" s="7">
        <v>9.0700000000000003E-2</v>
      </c>
      <c r="S20" s="7">
        <v>6.1100000000000002E-2</v>
      </c>
      <c r="T20" s="6">
        <v>819461</v>
      </c>
    </row>
    <row r="21" spans="1:20" ht="17" x14ac:dyDescent="0.2">
      <c r="A21" s="5" t="s">
        <v>94</v>
      </c>
      <c r="B21" s="10">
        <v>266376</v>
      </c>
      <c r="C21" s="11">
        <v>0.60109999999999997</v>
      </c>
      <c r="D21" s="9">
        <v>1</v>
      </c>
      <c r="E21" s="10">
        <v>164045</v>
      </c>
      <c r="F21" s="11">
        <v>0.37019999999999997</v>
      </c>
      <c r="G21" s="9" t="s">
        <v>52</v>
      </c>
      <c r="H21" s="10">
        <v>7343</v>
      </c>
      <c r="I21" s="11">
        <v>1.66E-2</v>
      </c>
      <c r="J21" s="9" t="s">
        <v>52</v>
      </c>
      <c r="K21" s="10">
        <v>4654</v>
      </c>
      <c r="L21" s="11">
        <v>1.0500000000000001E-2</v>
      </c>
      <c r="M21" s="9" t="s">
        <v>52</v>
      </c>
      <c r="N21" s="9">
        <v>694</v>
      </c>
      <c r="O21" s="11">
        <v>1.6000000000000001E-3</v>
      </c>
      <c r="P21" s="9" t="s">
        <v>52</v>
      </c>
      <c r="Q21" s="10">
        <v>102331</v>
      </c>
      <c r="R21" s="11">
        <v>0.23089999999999999</v>
      </c>
      <c r="S21" s="11">
        <v>8.2799999999999999E-2</v>
      </c>
      <c r="T21" s="10">
        <v>443112</v>
      </c>
    </row>
    <row r="22" spans="1:20" ht="17" x14ac:dyDescent="0.2">
      <c r="A22" s="5" t="s">
        <v>95</v>
      </c>
      <c r="B22" s="10">
        <v>168696</v>
      </c>
      <c r="C22" s="11">
        <v>0.44819999999999999</v>
      </c>
      <c r="D22" s="9" t="s">
        <v>52</v>
      </c>
      <c r="E22" s="10">
        <v>196692</v>
      </c>
      <c r="F22" s="11">
        <v>0.52259999999999995</v>
      </c>
      <c r="G22" s="9">
        <v>1</v>
      </c>
      <c r="H22" s="10">
        <v>6809</v>
      </c>
      <c r="I22" s="11">
        <v>1.8100000000000002E-2</v>
      </c>
      <c r="J22" s="9" t="s">
        <v>52</v>
      </c>
      <c r="K22" s="10">
        <v>3576</v>
      </c>
      <c r="L22" s="11">
        <v>9.4999999999999998E-3</v>
      </c>
      <c r="M22" s="9" t="s">
        <v>52</v>
      </c>
      <c r="N22" s="9">
        <v>576</v>
      </c>
      <c r="O22" s="11">
        <v>1.5E-3</v>
      </c>
      <c r="P22" s="9" t="s">
        <v>52</v>
      </c>
      <c r="Q22" s="9" t="s">
        <v>96</v>
      </c>
      <c r="R22" s="9" t="s">
        <v>97</v>
      </c>
      <c r="S22" s="11">
        <v>2.8500000000000001E-2</v>
      </c>
      <c r="T22" s="10">
        <v>376349</v>
      </c>
    </row>
    <row r="23" spans="1:20" ht="17" x14ac:dyDescent="0.2">
      <c r="A23" s="5" t="s">
        <v>98</v>
      </c>
      <c r="B23" s="6">
        <v>1985023</v>
      </c>
      <c r="C23" s="7">
        <v>0.65359999999999996</v>
      </c>
      <c r="D23" s="8">
        <v>10</v>
      </c>
      <c r="E23" s="6">
        <v>976414</v>
      </c>
      <c r="F23" s="7">
        <v>0.32150000000000001</v>
      </c>
      <c r="G23" s="8" t="s">
        <v>52</v>
      </c>
      <c r="H23" s="6">
        <v>33488</v>
      </c>
      <c r="I23" s="7">
        <v>1.0999999999999999E-2</v>
      </c>
      <c r="J23" s="8" t="s">
        <v>52</v>
      </c>
      <c r="K23" s="6">
        <v>15799</v>
      </c>
      <c r="L23" s="7">
        <v>5.1999999999999998E-3</v>
      </c>
      <c r="M23" s="8" t="s">
        <v>52</v>
      </c>
      <c r="N23" s="6">
        <v>26306</v>
      </c>
      <c r="O23" s="7">
        <v>8.6999999999999994E-3</v>
      </c>
      <c r="P23" s="8" t="s">
        <v>52</v>
      </c>
      <c r="Q23" s="6">
        <v>1008609</v>
      </c>
      <c r="R23" s="7">
        <v>0.33210000000000001</v>
      </c>
      <c r="S23" s="7">
        <v>6.7900000000000002E-2</v>
      </c>
      <c r="T23" s="6">
        <v>3037030</v>
      </c>
    </row>
    <row r="24" spans="1:20" ht="17" x14ac:dyDescent="0.2">
      <c r="A24" s="5" t="s">
        <v>99</v>
      </c>
      <c r="B24" s="6">
        <v>2382202</v>
      </c>
      <c r="C24" s="7">
        <v>0.65600000000000003</v>
      </c>
      <c r="D24" s="8">
        <v>11</v>
      </c>
      <c r="E24" s="6">
        <v>1167202</v>
      </c>
      <c r="F24" s="7">
        <v>0.32140000000000002</v>
      </c>
      <c r="G24" s="8" t="s">
        <v>52</v>
      </c>
      <c r="H24" s="6">
        <v>47013</v>
      </c>
      <c r="I24" s="7">
        <v>1.29E-2</v>
      </c>
      <c r="J24" s="8" t="s">
        <v>52</v>
      </c>
      <c r="K24" s="6">
        <v>18658</v>
      </c>
      <c r="L24" s="7">
        <v>5.1000000000000004E-3</v>
      </c>
      <c r="M24" s="8" t="s">
        <v>52</v>
      </c>
      <c r="N24" s="6">
        <v>16327</v>
      </c>
      <c r="O24" s="7">
        <v>4.4999999999999997E-3</v>
      </c>
      <c r="P24" s="8" t="s">
        <v>52</v>
      </c>
      <c r="Q24" s="6">
        <v>1215000</v>
      </c>
      <c r="R24" s="7">
        <v>0.33460000000000001</v>
      </c>
      <c r="S24" s="7">
        <v>6.2600000000000003E-2</v>
      </c>
      <c r="T24" s="6">
        <v>3631402</v>
      </c>
    </row>
    <row r="25" spans="1:20" ht="17" x14ac:dyDescent="0.2">
      <c r="A25" s="5" t="s">
        <v>100</v>
      </c>
      <c r="B25" s="6">
        <v>2804040</v>
      </c>
      <c r="C25" s="7">
        <v>0.50619999999999998</v>
      </c>
      <c r="D25" s="8">
        <v>16</v>
      </c>
      <c r="E25" s="6">
        <v>2649852</v>
      </c>
      <c r="F25" s="7">
        <v>0.47839999999999999</v>
      </c>
      <c r="G25" s="8" t="s">
        <v>52</v>
      </c>
      <c r="H25" s="6">
        <v>60381</v>
      </c>
      <c r="I25" s="7">
        <v>1.09E-2</v>
      </c>
      <c r="J25" s="8" t="s">
        <v>52</v>
      </c>
      <c r="K25" s="6">
        <v>13718</v>
      </c>
      <c r="L25" s="7">
        <v>2.5000000000000001E-3</v>
      </c>
      <c r="M25" s="8" t="s">
        <v>52</v>
      </c>
      <c r="N25" s="6">
        <v>11311</v>
      </c>
      <c r="O25" s="7">
        <v>2E-3</v>
      </c>
      <c r="P25" s="8" t="s">
        <v>52</v>
      </c>
      <c r="Q25" s="6">
        <v>154188</v>
      </c>
      <c r="R25" s="7">
        <v>2.7799999999999998E-2</v>
      </c>
      <c r="S25" s="7">
        <v>3.0099999999999998E-2</v>
      </c>
      <c r="T25" s="6">
        <v>5539302</v>
      </c>
    </row>
    <row r="26" spans="1:20" ht="17" x14ac:dyDescent="0.2">
      <c r="A26" s="5" t="s">
        <v>101</v>
      </c>
      <c r="B26" s="6">
        <v>1717077</v>
      </c>
      <c r="C26" s="7">
        <v>0.52400000000000002</v>
      </c>
      <c r="D26" s="8">
        <v>10</v>
      </c>
      <c r="E26" s="6">
        <v>1484065</v>
      </c>
      <c r="F26" s="7">
        <v>0.45279999999999998</v>
      </c>
      <c r="G26" s="8" t="s">
        <v>52</v>
      </c>
      <c r="H26" s="6">
        <v>34976</v>
      </c>
      <c r="I26" s="7">
        <v>1.0699999999999999E-2</v>
      </c>
      <c r="J26" s="8" t="s">
        <v>52</v>
      </c>
      <c r="K26" s="6">
        <v>10033</v>
      </c>
      <c r="L26" s="7">
        <v>3.0999999999999999E-3</v>
      </c>
      <c r="M26" s="8" t="s">
        <v>52</v>
      </c>
      <c r="N26" s="6">
        <v>31020</v>
      </c>
      <c r="O26" s="7">
        <v>9.4999999999999998E-3</v>
      </c>
      <c r="P26" s="8" t="s">
        <v>52</v>
      </c>
      <c r="Q26" s="6">
        <v>233012</v>
      </c>
      <c r="R26" s="7">
        <v>7.1099999999999997E-2</v>
      </c>
      <c r="S26" s="7">
        <v>5.5899999999999998E-2</v>
      </c>
      <c r="T26" s="6">
        <v>3277171</v>
      </c>
    </row>
    <row r="27" spans="1:20" ht="17" x14ac:dyDescent="0.2">
      <c r="A27" s="5" t="s">
        <v>102</v>
      </c>
      <c r="B27" s="6">
        <v>539398</v>
      </c>
      <c r="C27" s="7">
        <v>0.41060000000000002</v>
      </c>
      <c r="D27" s="8" t="s">
        <v>52</v>
      </c>
      <c r="E27" s="6">
        <v>756764</v>
      </c>
      <c r="F27" s="7">
        <v>0.57599999999999996</v>
      </c>
      <c r="G27" s="8">
        <v>6</v>
      </c>
      <c r="H27" s="6">
        <v>8026</v>
      </c>
      <c r="I27" s="7">
        <v>6.1000000000000004E-3</v>
      </c>
      <c r="J27" s="8" t="s">
        <v>52</v>
      </c>
      <c r="K27" s="6">
        <v>1498</v>
      </c>
      <c r="L27" s="7">
        <v>1.1000000000000001E-3</v>
      </c>
      <c r="M27" s="8" t="s">
        <v>52</v>
      </c>
      <c r="N27" s="6">
        <v>8073</v>
      </c>
      <c r="O27" s="7">
        <v>6.1000000000000004E-3</v>
      </c>
      <c r="P27" s="8" t="s">
        <v>52</v>
      </c>
      <c r="Q27" s="8" t="s">
        <v>103</v>
      </c>
      <c r="R27" s="8" t="s">
        <v>104</v>
      </c>
      <c r="S27" s="7">
        <v>1.2800000000000001E-2</v>
      </c>
      <c r="T27" s="6">
        <v>1313759</v>
      </c>
    </row>
    <row r="28" spans="1:20" ht="17" x14ac:dyDescent="0.2">
      <c r="A28" s="5" t="s">
        <v>105</v>
      </c>
      <c r="B28" s="6">
        <v>1253014</v>
      </c>
      <c r="C28" s="7">
        <v>0.41410000000000002</v>
      </c>
      <c r="D28" s="8" t="s">
        <v>52</v>
      </c>
      <c r="E28" s="6">
        <v>1718736</v>
      </c>
      <c r="F28" s="7">
        <v>0.56799999999999995</v>
      </c>
      <c r="G28" s="8">
        <v>10</v>
      </c>
      <c r="H28" s="6">
        <v>41205</v>
      </c>
      <c r="I28" s="7">
        <v>1.3599999999999999E-2</v>
      </c>
      <c r="J28" s="8" t="s">
        <v>52</v>
      </c>
      <c r="K28" s="6">
        <v>8283</v>
      </c>
      <c r="L28" s="7">
        <v>2.7000000000000001E-3</v>
      </c>
      <c r="M28" s="8" t="s">
        <v>52</v>
      </c>
      <c r="N28" s="6">
        <v>4724</v>
      </c>
      <c r="O28" s="7">
        <v>1.6000000000000001E-3</v>
      </c>
      <c r="P28" s="8" t="s">
        <v>52</v>
      </c>
      <c r="Q28" s="8" t="s">
        <v>106</v>
      </c>
      <c r="R28" s="8" t="s">
        <v>107</v>
      </c>
      <c r="S28" s="7">
        <v>3.2500000000000001E-2</v>
      </c>
      <c r="T28" s="6">
        <v>3025962</v>
      </c>
    </row>
    <row r="29" spans="1:20" ht="17" x14ac:dyDescent="0.2">
      <c r="A29" s="5" t="s">
        <v>108</v>
      </c>
      <c r="B29" s="6">
        <v>244786</v>
      </c>
      <c r="C29" s="7">
        <v>0.40550000000000003</v>
      </c>
      <c r="D29" s="8" t="s">
        <v>52</v>
      </c>
      <c r="E29" s="6">
        <v>343602</v>
      </c>
      <c r="F29" s="7">
        <v>0.56920000000000004</v>
      </c>
      <c r="G29" s="8">
        <v>3</v>
      </c>
      <c r="H29" s="6">
        <v>15252</v>
      </c>
      <c r="I29" s="7">
        <v>2.53E-2</v>
      </c>
      <c r="J29" s="8" t="s">
        <v>52</v>
      </c>
      <c r="K29" s="8" t="s">
        <v>52</v>
      </c>
      <c r="L29" s="8" t="s">
        <v>52</v>
      </c>
      <c r="M29" s="8" t="s">
        <v>52</v>
      </c>
      <c r="N29" s="8">
        <v>34</v>
      </c>
      <c r="O29" s="7">
        <v>1E-4</v>
      </c>
      <c r="P29" s="8" t="s">
        <v>52</v>
      </c>
      <c r="Q29" s="8" t="s">
        <v>109</v>
      </c>
      <c r="R29" s="8" t="s">
        <v>110</v>
      </c>
      <c r="S29" s="7">
        <v>4.0500000000000001E-2</v>
      </c>
      <c r="T29" s="6">
        <v>603674</v>
      </c>
    </row>
    <row r="30" spans="1:20" ht="17" x14ac:dyDescent="0.2">
      <c r="A30" s="5" t="s">
        <v>111</v>
      </c>
      <c r="B30" s="6">
        <v>374583</v>
      </c>
      <c r="C30" s="7">
        <v>0.39169999999999999</v>
      </c>
      <c r="D30" s="8" t="s">
        <v>52</v>
      </c>
      <c r="E30" s="6">
        <v>556846</v>
      </c>
      <c r="F30" s="7">
        <v>0.58220000000000005</v>
      </c>
      <c r="G30" s="8">
        <v>2</v>
      </c>
      <c r="H30" s="6">
        <v>20283</v>
      </c>
      <c r="I30" s="7">
        <v>2.12E-2</v>
      </c>
      <c r="J30" s="8" t="s">
        <v>52</v>
      </c>
      <c r="K30" s="5" t="s">
        <v>53</v>
      </c>
      <c r="L30" s="5" t="s">
        <v>53</v>
      </c>
      <c r="M30" s="8" t="s">
        <v>52</v>
      </c>
      <c r="N30" s="6">
        <v>4671</v>
      </c>
      <c r="O30" s="7">
        <v>4.8999999999999998E-3</v>
      </c>
      <c r="P30" s="8" t="s">
        <v>52</v>
      </c>
      <c r="Q30" s="8" t="s">
        <v>112</v>
      </c>
      <c r="R30" s="8" t="s">
        <v>113</v>
      </c>
      <c r="S30" s="7">
        <v>5.9900000000000002E-2</v>
      </c>
      <c r="T30" s="6">
        <v>956383</v>
      </c>
    </row>
    <row r="31" spans="1:20" ht="17" x14ac:dyDescent="0.2">
      <c r="A31" s="5" t="s">
        <v>114</v>
      </c>
      <c r="B31" s="10">
        <v>132261</v>
      </c>
      <c r="C31" s="11">
        <v>0.41089999999999999</v>
      </c>
      <c r="D31" s="9" t="s">
        <v>52</v>
      </c>
      <c r="E31" s="10">
        <v>180290</v>
      </c>
      <c r="F31" s="11">
        <v>0.56010000000000004</v>
      </c>
      <c r="G31" s="9">
        <v>1</v>
      </c>
      <c r="H31" s="10">
        <v>7495</v>
      </c>
      <c r="I31" s="11">
        <v>2.3300000000000001E-2</v>
      </c>
      <c r="J31" s="9" t="s">
        <v>52</v>
      </c>
      <c r="K31" s="5" t="s">
        <v>53</v>
      </c>
      <c r="L31" s="5" t="s">
        <v>53</v>
      </c>
      <c r="M31" s="9" t="s">
        <v>52</v>
      </c>
      <c r="N31" s="10">
        <v>1840</v>
      </c>
      <c r="O31" s="11">
        <v>5.7000000000000002E-3</v>
      </c>
      <c r="P31" s="9" t="s">
        <v>52</v>
      </c>
      <c r="Q31" s="9" t="s">
        <v>115</v>
      </c>
      <c r="R31" s="9" t="s">
        <v>116</v>
      </c>
      <c r="S31" s="11">
        <v>5.8000000000000003E-2</v>
      </c>
      <c r="T31" s="10">
        <v>321886</v>
      </c>
    </row>
    <row r="32" spans="1:20" ht="17" x14ac:dyDescent="0.2">
      <c r="A32" s="5" t="s">
        <v>117</v>
      </c>
      <c r="B32" s="10">
        <v>176468</v>
      </c>
      <c r="C32" s="11">
        <v>0.51949999999999996</v>
      </c>
      <c r="D32" s="9">
        <v>1</v>
      </c>
      <c r="E32" s="10">
        <v>154377</v>
      </c>
      <c r="F32" s="11">
        <v>0.45450000000000002</v>
      </c>
      <c r="G32" s="9" t="s">
        <v>52</v>
      </c>
      <c r="H32" s="10">
        <v>6909</v>
      </c>
      <c r="I32" s="11">
        <v>2.0299999999999999E-2</v>
      </c>
      <c r="J32" s="9" t="s">
        <v>52</v>
      </c>
      <c r="K32" s="5" t="s">
        <v>53</v>
      </c>
      <c r="L32" s="5" t="s">
        <v>53</v>
      </c>
      <c r="M32" s="9" t="s">
        <v>52</v>
      </c>
      <c r="N32" s="10">
        <v>1912</v>
      </c>
      <c r="O32" s="11">
        <v>5.5999999999999999E-3</v>
      </c>
      <c r="P32" s="9" t="s">
        <v>52</v>
      </c>
      <c r="Q32" s="10">
        <v>22091</v>
      </c>
      <c r="R32" s="11">
        <v>6.5000000000000002E-2</v>
      </c>
      <c r="S32" s="11">
        <v>8.7400000000000005E-2</v>
      </c>
      <c r="T32" s="10">
        <v>339666</v>
      </c>
    </row>
    <row r="33" spans="1:20" ht="17" x14ac:dyDescent="0.2">
      <c r="A33" s="5" t="s">
        <v>118</v>
      </c>
      <c r="B33" s="10">
        <v>65854</v>
      </c>
      <c r="C33" s="11">
        <v>0.22339999999999999</v>
      </c>
      <c r="D33" s="9" t="s">
        <v>52</v>
      </c>
      <c r="E33" s="10">
        <v>222179</v>
      </c>
      <c r="F33" s="11">
        <v>0.75360000000000005</v>
      </c>
      <c r="G33" s="9">
        <v>1</v>
      </c>
      <c r="H33" s="10">
        <v>5879</v>
      </c>
      <c r="I33" s="11">
        <v>1.9900000000000001E-2</v>
      </c>
      <c r="J33" s="9" t="s">
        <v>52</v>
      </c>
      <c r="K33" s="5" t="s">
        <v>53</v>
      </c>
      <c r="L33" s="5" t="s">
        <v>53</v>
      </c>
      <c r="M33" s="9" t="s">
        <v>52</v>
      </c>
      <c r="N33" s="9">
        <v>919</v>
      </c>
      <c r="O33" s="11">
        <v>3.0999999999999999E-3</v>
      </c>
      <c r="P33" s="9" t="s">
        <v>52</v>
      </c>
      <c r="Q33" s="9" t="s">
        <v>119</v>
      </c>
      <c r="R33" s="9" t="s">
        <v>120</v>
      </c>
      <c r="S33" s="11">
        <v>1.17E-2</v>
      </c>
      <c r="T33" s="10">
        <v>294831</v>
      </c>
    </row>
    <row r="34" spans="1:20" ht="17" x14ac:dyDescent="0.2">
      <c r="A34" s="4" t="s">
        <v>121</v>
      </c>
      <c r="B34" s="6">
        <v>703486</v>
      </c>
      <c r="C34" s="7">
        <v>0.50060000000000004</v>
      </c>
      <c r="D34" s="8">
        <v>6</v>
      </c>
      <c r="E34" s="6">
        <v>669890</v>
      </c>
      <c r="F34" s="7">
        <v>0.47670000000000001</v>
      </c>
      <c r="G34" s="8" t="s">
        <v>52</v>
      </c>
      <c r="H34" s="6">
        <v>14783</v>
      </c>
      <c r="I34" s="7">
        <v>1.0500000000000001E-2</v>
      </c>
      <c r="J34" s="8" t="s">
        <v>52</v>
      </c>
      <c r="K34" s="8" t="s">
        <v>52</v>
      </c>
      <c r="L34" s="8" t="s">
        <v>52</v>
      </c>
      <c r="M34" s="8" t="s">
        <v>52</v>
      </c>
      <c r="N34" s="6">
        <v>17217</v>
      </c>
      <c r="O34" s="7">
        <v>1.23E-2</v>
      </c>
      <c r="P34" s="8" t="s">
        <v>52</v>
      </c>
      <c r="Q34" s="6">
        <v>33596</v>
      </c>
      <c r="R34" s="7">
        <v>2.3900000000000001E-2</v>
      </c>
      <c r="S34" s="8" t="s">
        <v>122</v>
      </c>
      <c r="T34" s="6">
        <v>1405376</v>
      </c>
    </row>
    <row r="35" spans="1:20" ht="17" x14ac:dyDescent="0.2">
      <c r="A35" s="5" t="s">
        <v>123</v>
      </c>
      <c r="B35" s="6">
        <v>424937</v>
      </c>
      <c r="C35" s="7">
        <v>0.52710000000000001</v>
      </c>
      <c r="D35" s="8">
        <v>4</v>
      </c>
      <c r="E35" s="6">
        <v>365660</v>
      </c>
      <c r="F35" s="7">
        <v>0.4536</v>
      </c>
      <c r="G35" s="8" t="s">
        <v>52</v>
      </c>
      <c r="H35" s="6">
        <v>13236</v>
      </c>
      <c r="I35" s="7">
        <v>1.6400000000000001E-2</v>
      </c>
      <c r="J35" s="8" t="s">
        <v>52</v>
      </c>
      <c r="K35" s="8">
        <v>217</v>
      </c>
      <c r="L35" s="7">
        <v>2.9999999999999997E-4</v>
      </c>
      <c r="M35" s="8" t="s">
        <v>52</v>
      </c>
      <c r="N35" s="6">
        <v>2155</v>
      </c>
      <c r="O35" s="7">
        <v>2.7000000000000001E-3</v>
      </c>
      <c r="P35" s="8" t="s">
        <v>52</v>
      </c>
      <c r="Q35" s="6">
        <v>59277</v>
      </c>
      <c r="R35" s="7">
        <v>7.3499999999999996E-2</v>
      </c>
      <c r="S35" s="7">
        <v>6.9800000000000001E-2</v>
      </c>
      <c r="T35" s="6">
        <v>806205</v>
      </c>
    </row>
    <row r="36" spans="1:20" ht="17" x14ac:dyDescent="0.2">
      <c r="A36" s="4" t="s">
        <v>124</v>
      </c>
      <c r="B36" s="6">
        <v>2608335</v>
      </c>
      <c r="C36" s="7">
        <v>0.57330000000000003</v>
      </c>
      <c r="D36" s="8">
        <v>14</v>
      </c>
      <c r="E36" s="6">
        <v>1883274</v>
      </c>
      <c r="F36" s="7">
        <v>0.41399999999999998</v>
      </c>
      <c r="G36" s="8" t="s">
        <v>52</v>
      </c>
      <c r="H36" s="6">
        <v>31677</v>
      </c>
      <c r="I36" s="7">
        <v>7.0000000000000001E-3</v>
      </c>
      <c r="J36" s="8" t="s">
        <v>52</v>
      </c>
      <c r="K36" s="6">
        <v>14202</v>
      </c>
      <c r="L36" s="7">
        <v>3.0999999999999999E-3</v>
      </c>
      <c r="M36" s="8" t="s">
        <v>52</v>
      </c>
      <c r="N36" s="6">
        <v>11865</v>
      </c>
      <c r="O36" s="7">
        <v>2.5999999999999999E-3</v>
      </c>
      <c r="P36" s="8" t="s">
        <v>52</v>
      </c>
      <c r="Q36" s="6">
        <v>725061</v>
      </c>
      <c r="R36" s="7">
        <v>0.15939999999999999</v>
      </c>
      <c r="S36" s="7">
        <v>1.84E-2</v>
      </c>
      <c r="T36" s="6">
        <v>4549353</v>
      </c>
    </row>
    <row r="37" spans="1:20" ht="17" x14ac:dyDescent="0.2">
      <c r="A37" s="5" t="s">
        <v>125</v>
      </c>
      <c r="B37" s="6">
        <v>501614</v>
      </c>
      <c r="C37" s="7">
        <v>0.54290000000000005</v>
      </c>
      <c r="D37" s="8">
        <v>5</v>
      </c>
      <c r="E37" s="6">
        <v>401894</v>
      </c>
      <c r="F37" s="7">
        <v>0.435</v>
      </c>
      <c r="G37" s="8" t="s">
        <v>52</v>
      </c>
      <c r="H37" s="6">
        <v>12585</v>
      </c>
      <c r="I37" s="7">
        <v>1.3599999999999999E-2</v>
      </c>
      <c r="J37" s="8" t="s">
        <v>52</v>
      </c>
      <c r="K37" s="6">
        <v>4426</v>
      </c>
      <c r="L37" s="7">
        <v>4.7999999999999996E-3</v>
      </c>
      <c r="M37" s="8" t="s">
        <v>52</v>
      </c>
      <c r="N37" s="6">
        <v>3446</v>
      </c>
      <c r="O37" s="7">
        <v>3.7000000000000002E-3</v>
      </c>
      <c r="P37" s="8" t="s">
        <v>52</v>
      </c>
      <c r="Q37" s="6">
        <v>99720</v>
      </c>
      <c r="R37" s="7">
        <v>0.1079</v>
      </c>
      <c r="S37" s="7">
        <v>2.58E-2</v>
      </c>
      <c r="T37" s="6">
        <v>923965</v>
      </c>
    </row>
    <row r="38" spans="1:20" ht="17" x14ac:dyDescent="0.2">
      <c r="A38" s="4" t="s">
        <v>126</v>
      </c>
      <c r="B38" s="6">
        <v>5230985</v>
      </c>
      <c r="C38" s="7">
        <v>0.60860000000000003</v>
      </c>
      <c r="D38" s="8">
        <v>29</v>
      </c>
      <c r="E38" s="6">
        <v>3244798</v>
      </c>
      <c r="F38" s="7">
        <v>0.3775</v>
      </c>
      <c r="G38" s="8" t="s">
        <v>52</v>
      </c>
      <c r="H38" s="6">
        <v>60234</v>
      </c>
      <c r="I38" s="7">
        <v>7.0000000000000001E-3</v>
      </c>
      <c r="J38" s="8" t="s">
        <v>52</v>
      </c>
      <c r="K38" s="6">
        <v>32753</v>
      </c>
      <c r="L38" s="7">
        <v>3.8E-3</v>
      </c>
      <c r="M38" s="8" t="s">
        <v>52</v>
      </c>
      <c r="N38" s="6">
        <v>26056</v>
      </c>
      <c r="O38" s="7">
        <v>3.0000000000000001E-3</v>
      </c>
      <c r="P38" s="8" t="s">
        <v>52</v>
      </c>
      <c r="Q38" s="6">
        <v>1986187</v>
      </c>
      <c r="R38" s="7">
        <v>0.2311</v>
      </c>
      <c r="S38" s="7">
        <v>6.1999999999999998E-3</v>
      </c>
      <c r="T38" s="6">
        <v>8594826</v>
      </c>
    </row>
    <row r="39" spans="1:20" ht="17" x14ac:dyDescent="0.2">
      <c r="A39" s="5" t="s">
        <v>127</v>
      </c>
      <c r="B39" s="6">
        <v>2684292</v>
      </c>
      <c r="C39" s="7">
        <v>0.4859</v>
      </c>
      <c r="D39" s="8" t="s">
        <v>52</v>
      </c>
      <c r="E39" s="6">
        <v>2758775</v>
      </c>
      <c r="F39" s="7">
        <v>0.49930000000000002</v>
      </c>
      <c r="G39" s="8">
        <v>15</v>
      </c>
      <c r="H39" s="6">
        <v>48678</v>
      </c>
      <c r="I39" s="7">
        <v>8.8000000000000005E-3</v>
      </c>
      <c r="J39" s="8" t="s">
        <v>52</v>
      </c>
      <c r="K39" s="6">
        <v>12195</v>
      </c>
      <c r="L39" s="7">
        <v>2.2000000000000001E-3</v>
      </c>
      <c r="M39" s="8" t="s">
        <v>52</v>
      </c>
      <c r="N39" s="6">
        <v>20864</v>
      </c>
      <c r="O39" s="7">
        <v>3.8E-3</v>
      </c>
      <c r="P39" s="8" t="s">
        <v>52</v>
      </c>
      <c r="Q39" s="8" t="s">
        <v>128</v>
      </c>
      <c r="R39" s="8" t="s">
        <v>129</v>
      </c>
      <c r="S39" s="7">
        <v>2.3099999999999999E-2</v>
      </c>
      <c r="T39" s="6">
        <v>5524804</v>
      </c>
    </row>
    <row r="40" spans="1:20" ht="17" x14ac:dyDescent="0.2">
      <c r="A40" s="5" t="s">
        <v>130</v>
      </c>
      <c r="B40" s="6">
        <v>114902</v>
      </c>
      <c r="C40" s="7">
        <v>0.31759999999999999</v>
      </c>
      <c r="D40" s="8" t="s">
        <v>52</v>
      </c>
      <c r="E40" s="6">
        <v>235595</v>
      </c>
      <c r="F40" s="7">
        <v>0.65110000000000001</v>
      </c>
      <c r="G40" s="8">
        <v>3</v>
      </c>
      <c r="H40" s="6">
        <v>9393</v>
      </c>
      <c r="I40" s="7">
        <v>2.5999999999999999E-2</v>
      </c>
      <c r="J40" s="8" t="s">
        <v>52</v>
      </c>
      <c r="K40" s="5" t="s">
        <v>53</v>
      </c>
      <c r="L40" s="5" t="s">
        <v>53</v>
      </c>
      <c r="M40" s="8" t="s">
        <v>52</v>
      </c>
      <c r="N40" s="6">
        <v>1929</v>
      </c>
      <c r="O40" s="7">
        <v>5.3E-3</v>
      </c>
      <c r="P40" s="8" t="s">
        <v>52</v>
      </c>
      <c r="Q40" s="8" t="s">
        <v>131</v>
      </c>
      <c r="R40" s="8" t="s">
        <v>132</v>
      </c>
      <c r="S40" s="7">
        <v>2.3699999999999999E-2</v>
      </c>
      <c r="T40" s="6">
        <v>361819</v>
      </c>
    </row>
    <row r="41" spans="1:20" ht="17" x14ac:dyDescent="0.2">
      <c r="A41" s="5" t="s">
        <v>34</v>
      </c>
      <c r="B41" s="6">
        <v>2679165</v>
      </c>
      <c r="C41" s="7">
        <v>0.45240000000000002</v>
      </c>
      <c r="D41" s="8" t="s">
        <v>52</v>
      </c>
      <c r="E41" s="6">
        <v>3154834</v>
      </c>
      <c r="F41" s="7">
        <v>0.53269999999999995</v>
      </c>
      <c r="G41" s="8">
        <v>18</v>
      </c>
      <c r="H41" s="6">
        <v>67569</v>
      </c>
      <c r="I41" s="7">
        <v>1.14E-2</v>
      </c>
      <c r="J41" s="8" t="s">
        <v>52</v>
      </c>
      <c r="K41" s="6">
        <v>18812</v>
      </c>
      <c r="L41" s="7">
        <v>3.2000000000000002E-3</v>
      </c>
      <c r="M41" s="8" t="s">
        <v>52</v>
      </c>
      <c r="N41" s="6">
        <v>1822</v>
      </c>
      <c r="O41" s="7">
        <v>2.9999999999999997E-4</v>
      </c>
      <c r="P41" s="8" t="s">
        <v>52</v>
      </c>
      <c r="Q41" s="8" t="s">
        <v>133</v>
      </c>
      <c r="R41" s="8" t="s">
        <v>134</v>
      </c>
      <c r="S41" s="7">
        <v>1E-3</v>
      </c>
      <c r="T41" s="6">
        <v>5922202</v>
      </c>
    </row>
    <row r="42" spans="1:20" ht="17" x14ac:dyDescent="0.2">
      <c r="A42" s="5" t="s">
        <v>135</v>
      </c>
      <c r="B42" s="6">
        <v>503890</v>
      </c>
      <c r="C42" s="7">
        <v>0.32290000000000002</v>
      </c>
      <c r="D42" s="8" t="s">
        <v>52</v>
      </c>
      <c r="E42" s="6">
        <v>1020280</v>
      </c>
      <c r="F42" s="7">
        <v>0.65369999999999995</v>
      </c>
      <c r="G42" s="8">
        <v>7</v>
      </c>
      <c r="H42" s="6">
        <v>24731</v>
      </c>
      <c r="I42" s="7">
        <v>1.5800000000000002E-2</v>
      </c>
      <c r="J42" s="8" t="s">
        <v>52</v>
      </c>
      <c r="K42" s="8" t="s">
        <v>52</v>
      </c>
      <c r="L42" s="8" t="s">
        <v>52</v>
      </c>
      <c r="M42" s="8" t="s">
        <v>52</v>
      </c>
      <c r="N42" s="6">
        <v>11798</v>
      </c>
      <c r="O42" s="7">
        <v>7.6E-3</v>
      </c>
      <c r="P42" s="8" t="s">
        <v>52</v>
      </c>
      <c r="Q42" s="8" t="s">
        <v>136</v>
      </c>
      <c r="R42" s="8" t="s">
        <v>137</v>
      </c>
      <c r="S42" s="7">
        <v>3.9899999999999998E-2</v>
      </c>
      <c r="T42" s="6">
        <v>1560699</v>
      </c>
    </row>
    <row r="43" spans="1:20" ht="17" x14ac:dyDescent="0.2">
      <c r="A43" s="5" t="s">
        <v>36</v>
      </c>
      <c r="B43" s="6">
        <v>1340383</v>
      </c>
      <c r="C43" s="7">
        <v>0.5645</v>
      </c>
      <c r="D43" s="8">
        <v>7</v>
      </c>
      <c r="E43" s="6">
        <v>958448</v>
      </c>
      <c r="F43" s="7">
        <v>0.4037</v>
      </c>
      <c r="G43" s="8" t="s">
        <v>52</v>
      </c>
      <c r="H43" s="6">
        <v>41582</v>
      </c>
      <c r="I43" s="7">
        <v>1.7500000000000002E-2</v>
      </c>
      <c r="J43" s="8" t="s">
        <v>52</v>
      </c>
      <c r="K43" s="6">
        <v>11831</v>
      </c>
      <c r="L43" s="7">
        <v>5.0000000000000001E-3</v>
      </c>
      <c r="M43" s="8" t="s">
        <v>52</v>
      </c>
      <c r="N43" s="6">
        <v>22077</v>
      </c>
      <c r="O43" s="7">
        <v>9.2999999999999992E-3</v>
      </c>
      <c r="P43" s="8" t="s">
        <v>52</v>
      </c>
      <c r="Q43" s="6">
        <v>381935</v>
      </c>
      <c r="R43" s="7">
        <v>0.1608</v>
      </c>
      <c r="S43" s="7">
        <v>5.0999999999999997E-2</v>
      </c>
      <c r="T43" s="6">
        <v>2374321</v>
      </c>
    </row>
    <row r="44" spans="1:20" ht="17" x14ac:dyDescent="0.2">
      <c r="A44" s="5" t="s">
        <v>138</v>
      </c>
      <c r="B44" s="6">
        <v>3458229</v>
      </c>
      <c r="C44" s="7">
        <v>0.50009999999999999</v>
      </c>
      <c r="D44" s="8">
        <v>20</v>
      </c>
      <c r="E44" s="6">
        <v>3377674</v>
      </c>
      <c r="F44" s="7">
        <v>0.4884</v>
      </c>
      <c r="G44" s="8" t="s">
        <v>52</v>
      </c>
      <c r="H44" s="6">
        <v>79380</v>
      </c>
      <c r="I44" s="7">
        <v>1.15E-2</v>
      </c>
      <c r="J44" s="8" t="s">
        <v>52</v>
      </c>
      <c r="K44" s="5" t="s">
        <v>139</v>
      </c>
      <c r="L44" s="5" t="s">
        <v>139</v>
      </c>
      <c r="M44" s="8" t="s">
        <v>52</v>
      </c>
      <c r="N44" s="5" t="s">
        <v>139</v>
      </c>
      <c r="O44" s="5" t="s">
        <v>139</v>
      </c>
      <c r="P44" s="8" t="s">
        <v>52</v>
      </c>
      <c r="Q44" s="6">
        <v>80555</v>
      </c>
      <c r="R44" s="7">
        <v>1.1599999999999999E-2</v>
      </c>
      <c r="S44" s="7">
        <v>1.8800000000000001E-2</v>
      </c>
      <c r="T44" s="6">
        <v>6915283</v>
      </c>
    </row>
    <row r="45" spans="1:20" ht="17" x14ac:dyDescent="0.2">
      <c r="A45" s="5" t="s">
        <v>140</v>
      </c>
      <c r="B45" s="6">
        <v>307486</v>
      </c>
      <c r="C45" s="7">
        <v>0.59389999999999998</v>
      </c>
      <c r="D45" s="8">
        <v>4</v>
      </c>
      <c r="E45" s="6">
        <v>199922</v>
      </c>
      <c r="F45" s="7">
        <v>0.3861</v>
      </c>
      <c r="G45" s="8" t="s">
        <v>52</v>
      </c>
      <c r="H45" s="6">
        <v>5053</v>
      </c>
      <c r="I45" s="7">
        <v>9.7999999999999997E-3</v>
      </c>
      <c r="J45" s="8" t="s">
        <v>52</v>
      </c>
      <c r="K45" s="5" t="s">
        <v>53</v>
      </c>
      <c r="L45" s="5" t="s">
        <v>53</v>
      </c>
      <c r="M45" s="8" t="s">
        <v>52</v>
      </c>
      <c r="N45" s="6">
        <v>5296</v>
      </c>
      <c r="O45" s="7">
        <v>1.0200000000000001E-2</v>
      </c>
      <c r="P45" s="8" t="s">
        <v>52</v>
      </c>
      <c r="Q45" s="6">
        <v>107564</v>
      </c>
      <c r="R45" s="7">
        <v>0.2077</v>
      </c>
      <c r="S45" s="7">
        <v>5.2600000000000001E-2</v>
      </c>
      <c r="T45" s="6">
        <v>517757</v>
      </c>
    </row>
    <row r="46" spans="1:20" ht="17" x14ac:dyDescent="0.2">
      <c r="A46" s="5" t="s">
        <v>141</v>
      </c>
      <c r="B46" s="6">
        <v>1091541</v>
      </c>
      <c r="C46" s="7">
        <v>0.43430000000000002</v>
      </c>
      <c r="D46" s="8" t="s">
        <v>52</v>
      </c>
      <c r="E46" s="6">
        <v>1385103</v>
      </c>
      <c r="F46" s="7">
        <v>0.55110000000000003</v>
      </c>
      <c r="G46" s="8">
        <v>9</v>
      </c>
      <c r="H46" s="6">
        <v>27916</v>
      </c>
      <c r="I46" s="7">
        <v>1.11E-2</v>
      </c>
      <c r="J46" s="8" t="s">
        <v>52</v>
      </c>
      <c r="K46" s="6">
        <v>6907</v>
      </c>
      <c r="L46" s="7">
        <v>2.7000000000000001E-3</v>
      </c>
      <c r="M46" s="8" t="s">
        <v>52</v>
      </c>
      <c r="N46" s="6">
        <v>1862</v>
      </c>
      <c r="O46" s="7">
        <v>6.9999999999999999E-4</v>
      </c>
      <c r="P46" s="8" t="s">
        <v>52</v>
      </c>
      <c r="Q46" s="8" t="s">
        <v>142</v>
      </c>
      <c r="R46" s="8" t="s">
        <v>143</v>
      </c>
      <c r="S46" s="7">
        <v>2.5899999999999999E-2</v>
      </c>
      <c r="T46" s="6">
        <v>2513329</v>
      </c>
    </row>
    <row r="47" spans="1:20" ht="17" x14ac:dyDescent="0.2">
      <c r="A47" s="5" t="s">
        <v>144</v>
      </c>
      <c r="B47" s="6">
        <v>150471</v>
      </c>
      <c r="C47" s="7">
        <v>0.35610000000000003</v>
      </c>
      <c r="D47" s="8" t="s">
        <v>52</v>
      </c>
      <c r="E47" s="6">
        <v>261043</v>
      </c>
      <c r="F47" s="7">
        <v>0.61770000000000003</v>
      </c>
      <c r="G47" s="8">
        <v>3</v>
      </c>
      <c r="H47" s="6">
        <v>11095</v>
      </c>
      <c r="I47" s="7">
        <v>2.63E-2</v>
      </c>
      <c r="J47" s="8" t="s">
        <v>52</v>
      </c>
      <c r="K47" s="8" t="s">
        <v>52</v>
      </c>
      <c r="L47" s="8" t="s">
        <v>52</v>
      </c>
      <c r="M47" s="8" t="s">
        <v>52</v>
      </c>
      <c r="N47" s="8" t="s">
        <v>52</v>
      </c>
      <c r="O47" s="8" t="s">
        <v>52</v>
      </c>
      <c r="P47" s="8" t="s">
        <v>52</v>
      </c>
      <c r="Q47" s="8" t="s">
        <v>145</v>
      </c>
      <c r="R47" s="8" t="s">
        <v>146</v>
      </c>
      <c r="S47" s="7">
        <v>3.6299999999999999E-2</v>
      </c>
      <c r="T47" s="6">
        <v>422609</v>
      </c>
    </row>
    <row r="48" spans="1:20" ht="17" x14ac:dyDescent="0.2">
      <c r="A48" s="5" t="s">
        <v>147</v>
      </c>
      <c r="B48" s="6">
        <v>1143711</v>
      </c>
      <c r="C48" s="7">
        <v>0.3745</v>
      </c>
      <c r="D48" s="8" t="s">
        <v>52</v>
      </c>
      <c r="E48" s="6">
        <v>1852475</v>
      </c>
      <c r="F48" s="7">
        <v>0.60660000000000003</v>
      </c>
      <c r="G48" s="8">
        <v>11</v>
      </c>
      <c r="H48" s="6">
        <v>29877</v>
      </c>
      <c r="I48" s="7">
        <v>9.7999999999999997E-3</v>
      </c>
      <c r="J48" s="8" t="s">
        <v>52</v>
      </c>
      <c r="K48" s="6">
        <v>4545</v>
      </c>
      <c r="L48" s="7">
        <v>1.5E-3</v>
      </c>
      <c r="M48" s="8" t="s">
        <v>52</v>
      </c>
      <c r="N48" s="6">
        <v>23243</v>
      </c>
      <c r="O48" s="7">
        <v>7.6E-3</v>
      </c>
      <c r="P48" s="8" t="s">
        <v>52</v>
      </c>
      <c r="Q48" s="8" t="s">
        <v>148</v>
      </c>
      <c r="R48" s="8" t="s">
        <v>149</v>
      </c>
      <c r="S48" s="7">
        <v>2.8000000000000001E-2</v>
      </c>
      <c r="T48" s="6">
        <v>3053851</v>
      </c>
    </row>
    <row r="49" spans="1:20" ht="17" x14ac:dyDescent="0.2">
      <c r="A49" s="4" t="s">
        <v>150</v>
      </c>
      <c r="B49" s="6">
        <v>5259126</v>
      </c>
      <c r="C49" s="7">
        <v>0.46479999999999999</v>
      </c>
      <c r="D49" s="8" t="s">
        <v>52</v>
      </c>
      <c r="E49" s="6">
        <v>5890347</v>
      </c>
      <c r="F49" s="7">
        <v>0.52059999999999995</v>
      </c>
      <c r="G49" s="8">
        <v>38</v>
      </c>
      <c r="H49" s="6">
        <v>126243</v>
      </c>
      <c r="I49" s="7">
        <v>1.12E-2</v>
      </c>
      <c r="J49" s="8" t="s">
        <v>52</v>
      </c>
      <c r="K49" s="6">
        <v>33396</v>
      </c>
      <c r="L49" s="7">
        <v>3.0000000000000001E-3</v>
      </c>
      <c r="M49" s="8" t="s">
        <v>52</v>
      </c>
      <c r="N49" s="6">
        <v>5944</v>
      </c>
      <c r="O49" s="7">
        <v>5.0000000000000001E-4</v>
      </c>
      <c r="P49" s="8" t="s">
        <v>52</v>
      </c>
      <c r="Q49" s="8" t="s">
        <v>151</v>
      </c>
      <c r="R49" s="8" t="s">
        <v>152</v>
      </c>
      <c r="S49" s="7">
        <v>3.4099999999999998E-2</v>
      </c>
      <c r="T49" s="6">
        <v>11315056</v>
      </c>
    </row>
    <row r="50" spans="1:20" ht="17" x14ac:dyDescent="0.2">
      <c r="A50" s="5" t="s">
        <v>43</v>
      </c>
      <c r="B50" s="6">
        <v>560282</v>
      </c>
      <c r="C50" s="7">
        <v>0.3765</v>
      </c>
      <c r="D50" s="8" t="s">
        <v>52</v>
      </c>
      <c r="E50" s="6">
        <v>865140</v>
      </c>
      <c r="F50" s="7">
        <v>0.58130000000000004</v>
      </c>
      <c r="G50" s="8">
        <v>6</v>
      </c>
      <c r="H50" s="6">
        <v>38447</v>
      </c>
      <c r="I50" s="7">
        <v>2.58E-2</v>
      </c>
      <c r="J50" s="8" t="s">
        <v>52</v>
      </c>
      <c r="K50" s="6">
        <v>5053</v>
      </c>
      <c r="L50" s="7">
        <v>3.3999999999999998E-3</v>
      </c>
      <c r="M50" s="8" t="s">
        <v>52</v>
      </c>
      <c r="N50" s="6">
        <v>19367</v>
      </c>
      <c r="O50" s="7">
        <v>1.2999999999999999E-2</v>
      </c>
      <c r="P50" s="8" t="s">
        <v>52</v>
      </c>
      <c r="Q50" s="8" t="s">
        <v>153</v>
      </c>
      <c r="R50" s="8" t="s">
        <v>154</v>
      </c>
      <c r="S50" s="8" t="s">
        <v>155</v>
      </c>
      <c r="T50" s="6">
        <v>1488289</v>
      </c>
    </row>
    <row r="51" spans="1:20" ht="17" x14ac:dyDescent="0.2">
      <c r="A51" s="5" t="s">
        <v>156</v>
      </c>
      <c r="B51" s="6">
        <v>242820</v>
      </c>
      <c r="C51" s="7">
        <v>0.66090000000000004</v>
      </c>
      <c r="D51" s="8">
        <v>3</v>
      </c>
      <c r="E51" s="6">
        <v>112704</v>
      </c>
      <c r="F51" s="7">
        <v>0.30669999999999997</v>
      </c>
      <c r="G51" s="8" t="s">
        <v>52</v>
      </c>
      <c r="H51" s="6">
        <v>3608</v>
      </c>
      <c r="I51" s="7">
        <v>9.7999999999999997E-3</v>
      </c>
      <c r="J51" s="8" t="s">
        <v>52</v>
      </c>
      <c r="K51" s="6">
        <v>1310</v>
      </c>
      <c r="L51" s="7">
        <v>3.5999999999999999E-3</v>
      </c>
      <c r="M51" s="8" t="s">
        <v>52</v>
      </c>
      <c r="N51" s="6">
        <v>6986</v>
      </c>
      <c r="O51" s="7">
        <v>1.9E-2</v>
      </c>
      <c r="P51" s="8" t="s">
        <v>52</v>
      </c>
      <c r="Q51" s="6">
        <v>130116</v>
      </c>
      <c r="R51" s="7">
        <v>0.35410000000000003</v>
      </c>
      <c r="S51" s="7">
        <v>0.09</v>
      </c>
      <c r="T51" s="6">
        <v>367428</v>
      </c>
    </row>
    <row r="52" spans="1:20" ht="17" x14ac:dyDescent="0.2">
      <c r="A52" s="5" t="s">
        <v>157</v>
      </c>
      <c r="B52" s="6">
        <v>2413568</v>
      </c>
      <c r="C52" s="7">
        <v>0.54110000000000003</v>
      </c>
      <c r="D52" s="8">
        <v>13</v>
      </c>
      <c r="E52" s="6">
        <v>1962430</v>
      </c>
      <c r="F52" s="7">
        <v>0.44</v>
      </c>
      <c r="G52" s="8" t="s">
        <v>52</v>
      </c>
      <c r="H52" s="6">
        <v>64761</v>
      </c>
      <c r="I52" s="7">
        <v>1.4500000000000001E-2</v>
      </c>
      <c r="J52" s="8" t="s">
        <v>52</v>
      </c>
      <c r="K52" s="5" t="s">
        <v>53</v>
      </c>
      <c r="L52" s="5" t="s">
        <v>53</v>
      </c>
      <c r="M52" s="8" t="s">
        <v>52</v>
      </c>
      <c r="N52" s="6">
        <v>19765</v>
      </c>
      <c r="O52" s="7">
        <v>4.4000000000000003E-3</v>
      </c>
      <c r="P52" s="8" t="s">
        <v>52</v>
      </c>
      <c r="Q52" s="6">
        <v>451138</v>
      </c>
      <c r="R52" s="7">
        <v>0.1011</v>
      </c>
      <c r="S52" s="7">
        <v>4.7899999999999998E-2</v>
      </c>
      <c r="T52" s="6">
        <v>4460524</v>
      </c>
    </row>
    <row r="53" spans="1:20" ht="17" x14ac:dyDescent="0.2">
      <c r="A53" s="5" t="s">
        <v>158</v>
      </c>
      <c r="B53" s="6">
        <v>2369612</v>
      </c>
      <c r="C53" s="7">
        <v>0.57969999999999999</v>
      </c>
      <c r="D53" s="8">
        <v>12</v>
      </c>
      <c r="E53" s="6">
        <v>1584651</v>
      </c>
      <c r="F53" s="7">
        <v>0.38769999999999999</v>
      </c>
      <c r="G53" s="8" t="s">
        <v>52</v>
      </c>
      <c r="H53" s="6">
        <v>80500</v>
      </c>
      <c r="I53" s="7">
        <v>1.9699999999999999E-2</v>
      </c>
      <c r="J53" s="8" t="s">
        <v>52</v>
      </c>
      <c r="K53" s="6">
        <v>18289</v>
      </c>
      <c r="L53" s="7">
        <v>4.4999999999999997E-3</v>
      </c>
      <c r="M53" s="8" t="s">
        <v>52</v>
      </c>
      <c r="N53" s="6">
        <v>34579</v>
      </c>
      <c r="O53" s="7">
        <v>8.5000000000000006E-3</v>
      </c>
      <c r="P53" s="8" t="s">
        <v>52</v>
      </c>
      <c r="Q53" s="6">
        <v>784961</v>
      </c>
      <c r="R53" s="7">
        <v>0.192</v>
      </c>
      <c r="S53" s="7">
        <v>3.49E-2</v>
      </c>
      <c r="T53" s="6">
        <v>4087631</v>
      </c>
    </row>
    <row r="54" spans="1:20" ht="17" x14ac:dyDescent="0.2">
      <c r="A54" s="5" t="s">
        <v>159</v>
      </c>
      <c r="B54" s="6">
        <v>235984</v>
      </c>
      <c r="C54" s="7">
        <v>0.2969</v>
      </c>
      <c r="D54" s="8" t="s">
        <v>52</v>
      </c>
      <c r="E54" s="6">
        <v>545382</v>
      </c>
      <c r="F54" s="7">
        <v>0.68620000000000003</v>
      </c>
      <c r="G54" s="8">
        <v>5</v>
      </c>
      <c r="H54" s="6">
        <v>10687</v>
      </c>
      <c r="I54" s="7">
        <v>1.34E-2</v>
      </c>
      <c r="J54" s="8" t="s">
        <v>52</v>
      </c>
      <c r="K54" s="6">
        <v>2599</v>
      </c>
      <c r="L54" s="7">
        <v>3.3E-3</v>
      </c>
      <c r="M54" s="8" t="s">
        <v>52</v>
      </c>
      <c r="N54" s="8">
        <v>79</v>
      </c>
      <c r="O54" s="7">
        <v>1E-4</v>
      </c>
      <c r="P54" s="8" t="s">
        <v>52</v>
      </c>
      <c r="Q54" s="8" t="s">
        <v>160</v>
      </c>
      <c r="R54" s="8" t="s">
        <v>161</v>
      </c>
      <c r="S54" s="7">
        <v>3.1399999999999997E-2</v>
      </c>
      <c r="T54" s="6">
        <v>794731</v>
      </c>
    </row>
    <row r="55" spans="1:20" ht="17" x14ac:dyDescent="0.2">
      <c r="A55" s="5" t="s">
        <v>162</v>
      </c>
      <c r="B55" s="6">
        <v>1630866</v>
      </c>
      <c r="C55" s="7">
        <v>0.4945</v>
      </c>
      <c r="D55" s="8">
        <v>10</v>
      </c>
      <c r="E55" s="6">
        <v>1610184</v>
      </c>
      <c r="F55" s="7">
        <v>0.48820000000000002</v>
      </c>
      <c r="G55" s="8" t="s">
        <v>52</v>
      </c>
      <c r="H55" s="6">
        <v>38491</v>
      </c>
      <c r="I55" s="7">
        <v>1.17E-2</v>
      </c>
      <c r="J55" s="8" t="s">
        <v>52</v>
      </c>
      <c r="K55" s="6">
        <v>1089</v>
      </c>
      <c r="L55" s="7">
        <v>2.9999999999999997E-4</v>
      </c>
      <c r="M55" s="8" t="s">
        <v>52</v>
      </c>
      <c r="N55" s="6">
        <v>17411</v>
      </c>
      <c r="O55" s="7">
        <v>5.3E-3</v>
      </c>
      <c r="P55" s="8" t="s">
        <v>52</v>
      </c>
      <c r="Q55" s="6">
        <v>20682</v>
      </c>
      <c r="R55" s="7">
        <v>6.3E-3</v>
      </c>
      <c r="S55" s="7">
        <v>1.4E-2</v>
      </c>
      <c r="T55" s="6">
        <v>3298041</v>
      </c>
    </row>
    <row r="56" spans="1:20" ht="17" x14ac:dyDescent="0.2">
      <c r="A56" s="5" t="s">
        <v>163</v>
      </c>
      <c r="B56" s="6">
        <v>73491</v>
      </c>
      <c r="C56" s="7">
        <v>0.26550000000000001</v>
      </c>
      <c r="D56" s="8" t="s">
        <v>52</v>
      </c>
      <c r="E56" s="6">
        <v>193559</v>
      </c>
      <c r="F56" s="7">
        <v>0.69940000000000002</v>
      </c>
      <c r="G56" s="8">
        <v>3</v>
      </c>
      <c r="H56" s="6">
        <v>5768</v>
      </c>
      <c r="I56" s="7">
        <v>2.0799999999999999E-2</v>
      </c>
      <c r="J56" s="8" t="s">
        <v>52</v>
      </c>
      <c r="K56" s="5" t="s">
        <v>53</v>
      </c>
      <c r="L56" s="5" t="s">
        <v>53</v>
      </c>
      <c r="M56" s="8" t="s">
        <v>52</v>
      </c>
      <c r="N56" s="6">
        <v>3947</v>
      </c>
      <c r="O56" s="7">
        <v>1.43E-2</v>
      </c>
      <c r="P56" s="8" t="s">
        <v>52</v>
      </c>
      <c r="Q56" s="8" t="s">
        <v>164</v>
      </c>
      <c r="R56" s="8" t="s">
        <v>165</v>
      </c>
      <c r="S56" s="7">
        <v>2.92E-2</v>
      </c>
      <c r="T56" s="6">
        <v>276765</v>
      </c>
    </row>
  </sheetData>
  <hyperlinks>
    <hyperlink ref="A1" r:id="rId1" tooltip="2020 United States presidential election in Alabama" display="https://en.wikipedia.org/wiki/2020_United_States_presidential_election_in_Alabama" xr:uid="{63DA2222-8018-1B47-B80B-572708DF784B}"/>
    <hyperlink ref="K1" r:id="rId2" location="cite_note-write-in-354" display="https://en.wikipedia.org/wiki/2020_United_States_presidential_election - cite_note-write-in-354" xr:uid="{4D185A24-3FC3-4943-8B5F-204CC3806FCB}"/>
    <hyperlink ref="L1" r:id="rId3" location="cite_note-write-in-354" display="https://en.wikipedia.org/wiki/2020_United_States_presidential_election - cite_note-write-in-354" xr:uid="{FA41363B-F89D-6B4F-B62E-F556E78E3CC7}"/>
    <hyperlink ref="A2" r:id="rId4" tooltip="2020 United States presidential election in Alaska" display="https://en.wikipedia.org/wiki/2020_United_States_presidential_election_in_Alaska" xr:uid="{398329E5-1FB3-3E45-9432-23733A622DA8}"/>
    <hyperlink ref="K2" r:id="rId5" location="cite_note-AK-356" display="https://en.wikipedia.org/wiki/2020_United_States_presidential_election - cite_note-AK-356" xr:uid="{01DF05B5-B6A6-254D-8392-A38667238B57}"/>
    <hyperlink ref="L2" r:id="rId6" location="cite_note-AK-356" display="https://en.wikipedia.org/wiki/2020_United_States_presidential_election - cite_note-AK-356" xr:uid="{E79606E1-F5E4-FC48-8349-7067CA919109}"/>
    <hyperlink ref="A3" r:id="rId7" tooltip="2020 United States presidential election in Arizona" display="https://en.wikipedia.org/wiki/2020_United_States_presidential_election_in_Arizona" xr:uid="{85774DE9-7563-0C49-897D-2BC166AB24F0}"/>
    <hyperlink ref="A4" r:id="rId8" tooltip="2020 United States presidential election in Arkansas" display="https://en.wikipedia.org/wiki/2020_United_States_presidential_election_in_Arkansas" xr:uid="{476D9A9A-78D8-444B-8382-66AE62E91A03}"/>
    <hyperlink ref="A5" r:id="rId9" tooltip="2020 United States presidential election in California" display="https://en.wikipedia.org/wiki/2020_United_States_presidential_election_in_California" xr:uid="{094EB3F2-849E-3C42-BB45-891800BB2B00}"/>
    <hyperlink ref="A6" r:id="rId10" tooltip="2020 United States presidential election in Colorado" display="https://en.wikipedia.org/wiki/2020_United_States_presidential_election_in_Colorado" xr:uid="{FA53AF87-3A75-1843-A3BC-0CF11E5C0497}"/>
    <hyperlink ref="A7" r:id="rId11" tooltip="2020 United States presidential election in Connecticut" display="https://en.wikipedia.org/wiki/2020_United_States_presidential_election_in_Connecticut" xr:uid="{79C05463-6CA0-3A4B-A612-CEA094D7AC55}"/>
    <hyperlink ref="A8" r:id="rId12" tooltip="2020 United States presidential election in Delaware" display="https://en.wikipedia.org/wiki/2020_United_States_presidential_election_in_Delaware" xr:uid="{24276CB6-B582-084E-8064-3D5DAE016D0E}"/>
    <hyperlink ref="A9" r:id="rId13" tooltip="2020 United States presidential election in the District of Columbia" display="https://en.wikipedia.org/wiki/2020_United_States_presidential_election_in_the_District_of_Columbia" xr:uid="{0CFD41B8-5EFD-2F4F-AFA6-601471340349}"/>
    <hyperlink ref="A10" r:id="rId14" tooltip="2020 United States presidential election in Florida" display="https://en.wikipedia.org/wiki/2020_United_States_presidential_election_in_Florida" xr:uid="{13F20EC4-0D87-2141-9D85-38CD325344EC}"/>
    <hyperlink ref="A11" r:id="rId15" tooltip="2020 United States presidential election in Georgia" display="https://en.wikipedia.org/wiki/2020_United_States_presidential_election_in_Georgia" xr:uid="{A29359FD-69E8-FC47-B09C-A459E048C0E1}"/>
    <hyperlink ref="A12" r:id="rId16" tooltip="2020 United States presidential election in Hawaii" display="https://en.wikipedia.org/wiki/2020_United_States_presidential_election_in_Hawaii" xr:uid="{92971143-4243-544A-B3C9-D04BF28B31CC}"/>
    <hyperlink ref="A13" r:id="rId17" tooltip="2020 United States presidential election in Idaho" display="https://en.wikipedia.org/wiki/2020_United_States_presidential_election_in_Idaho" xr:uid="{2BBC95F5-9D8E-CC44-BDD1-C3165E684F9D}"/>
    <hyperlink ref="A14" r:id="rId18" tooltip="2020 United States presidential election in Illinois" display="https://en.wikipedia.org/wiki/2020_United_States_presidential_election_in_Illinois" xr:uid="{C133BB21-6E4E-BC4C-9BF8-311E243C5346}"/>
    <hyperlink ref="A15" r:id="rId19" tooltip="2020 United States presidential election in Indiana" display="https://en.wikipedia.org/wiki/2020_United_States_presidential_election_in_Indiana" xr:uid="{D8F33744-EE3C-7E43-B9B0-811A0FAE2B6D}"/>
    <hyperlink ref="A16" r:id="rId20" tooltip="2020 United States presidential election in Iowa" display="https://en.wikipedia.org/wiki/2020_United_States_presidential_election_in_Iowa" xr:uid="{908DF975-8AA5-B740-9160-767D9DD95051}"/>
    <hyperlink ref="A17" r:id="rId21" tooltip="2020 United States presidential election in Kansas" display="https://en.wikipedia.org/wiki/2020_United_States_presidential_election_in_Kansas" xr:uid="{D0AA060F-D61B-BB41-96BB-129B2BC596F0}"/>
    <hyperlink ref="K17" r:id="rId22" location="cite_note-KS-358" display="https://en.wikipedia.org/wiki/2020_United_States_presidential_election - cite_note-KS-358" xr:uid="{A6C0EE5B-CC44-2449-9772-9DB6C7F1A9F8}"/>
    <hyperlink ref="L17" r:id="rId23" location="cite_note-KS-358" display="https://en.wikipedia.org/wiki/2020_United_States_presidential_election - cite_note-KS-358" xr:uid="{22686F4C-31F3-984E-993F-5920CCD9AFAC}"/>
    <hyperlink ref="N17" r:id="rId24" location="cite_note-KS-358" display="https://en.wikipedia.org/wiki/2020_United_States_presidential_election - cite_note-KS-358" xr:uid="{022EEDA4-2D59-9347-BB7D-C7434A7A045D}"/>
    <hyperlink ref="O17" r:id="rId25" location="cite_note-KS-358" display="https://en.wikipedia.org/wiki/2020_United_States_presidential_election - cite_note-KS-358" xr:uid="{A42BB22B-B41E-E34B-84C2-0787BA751280}"/>
    <hyperlink ref="A18" r:id="rId26" tooltip="2020 United States presidential election in Kentucky" display="https://en.wikipedia.org/wiki/2020_United_States_presidential_election_in_Kentucky" xr:uid="{F6A529C7-3BAB-5C46-9258-6D499E5DD6BB}"/>
    <hyperlink ref="A19" r:id="rId27" tooltip="2020 United States presidential election in Louisiana" display="https://en.wikipedia.org/wiki/2020_United_States_presidential_election_in_Louisiana" xr:uid="{84A414EE-0FA2-824C-A603-4C51880CD101}"/>
    <hyperlink ref="A20" r:id="rId28" tooltip="2020 United States presidential election in Maine" display="https://en.wikipedia.org/wiki/2020_United_States_presidential_election_in_Maine" xr:uid="{6E9CB909-8EF8-8047-BCD8-598B3C5817F2}"/>
    <hyperlink ref="A21" r:id="rId29" tooltip="Maine's 1st congressional district" display="https://en.wikipedia.org/wiki/Maine%27s_1st_congressional_district" xr:uid="{A637CD26-2DCD-7E45-A644-FDE0657F59BE}"/>
    <hyperlink ref="A22" r:id="rId30" tooltip="Maine's 2nd congressional district" display="https://en.wikipedia.org/wiki/Maine%27s_2nd_congressional_district" xr:uid="{B93A2508-5F1C-FE45-86DB-69266B45DB66}"/>
    <hyperlink ref="A23" r:id="rId31" tooltip="2020 United States presidential election in Maryland" display="https://en.wikipedia.org/wiki/2020_United_States_presidential_election_in_Maryland" xr:uid="{A4657DC9-73D7-354D-B59C-0F2FFA391233}"/>
    <hyperlink ref="A24" r:id="rId32" tooltip="2020 United States presidential election in Massachusetts" display="https://en.wikipedia.org/wiki/2020_United_States_presidential_election_in_Massachusetts" xr:uid="{904BDD8D-8DD9-6646-9891-58BE4607F407}"/>
    <hyperlink ref="A25" r:id="rId33" tooltip="2020 United States presidential election in Michigan" display="https://en.wikipedia.org/wiki/2020_United_States_presidential_election_in_Michigan" xr:uid="{1EE3D122-3F3E-4148-9533-96FF796814D3}"/>
    <hyperlink ref="A26" r:id="rId34" tooltip="2020 United States presidential election in Minnesota" display="https://en.wikipedia.org/wiki/2020_United_States_presidential_election_in_Minnesota" xr:uid="{DBDA82D9-FCA1-0443-B8FB-3218AE80CEC4}"/>
    <hyperlink ref="A27" r:id="rId35" tooltip="2020 United States presidential election in Mississippi" display="https://en.wikipedia.org/wiki/2020_United_States_presidential_election_in_Mississippi" xr:uid="{B3BB35CE-1D51-044D-9DB9-EE9F4FB69DBC}"/>
    <hyperlink ref="A28" r:id="rId36" tooltip="2020 United States presidential election in Missouri" display="https://en.wikipedia.org/wiki/2020_United_States_presidential_election_in_Missouri" xr:uid="{264965DF-5339-8A4E-B7AD-B10B7AF68D56}"/>
    <hyperlink ref="A29" r:id="rId37" tooltip="2020 United States presidential election in Montana" display="https://en.wikipedia.org/wiki/2020_United_States_presidential_election_in_Montana" xr:uid="{9137D9C7-AB33-AB40-AFD7-6717E1A6313C}"/>
    <hyperlink ref="A30" r:id="rId38" tooltip="2020 United States presidential election in Nebraska" display="https://en.wikipedia.org/wiki/2020_United_States_presidential_election_in_Nebraska" xr:uid="{57C01549-B7EB-D344-9DCB-1F2C0D5A8A84}"/>
    <hyperlink ref="K30" r:id="rId39" location="cite_note-write-in-354" display="https://en.wikipedia.org/wiki/2020_United_States_presidential_election - cite_note-write-in-354" xr:uid="{2738EF83-69AB-A748-A4BC-4B368610E375}"/>
    <hyperlink ref="L30" r:id="rId40" location="cite_note-write-in-354" display="https://en.wikipedia.org/wiki/2020_United_States_presidential_election - cite_note-write-in-354" xr:uid="{A3046A11-9AFB-0244-BEAB-F8AA3E3FB0BF}"/>
    <hyperlink ref="A31" r:id="rId41" tooltip="Nebraska's 1st congressional district" display="https://en.wikipedia.org/wiki/Nebraska%27s_1st_congressional_district" xr:uid="{1A310757-6D5A-E240-9E2B-EEE2E932F760}"/>
    <hyperlink ref="K31" r:id="rId42" location="cite_note-write-in-354" display="https://en.wikipedia.org/wiki/2020_United_States_presidential_election - cite_note-write-in-354" xr:uid="{CD36E4EA-B9C4-E544-9B5F-0411D91DEC4E}"/>
    <hyperlink ref="L31" r:id="rId43" location="cite_note-write-in-354" display="https://en.wikipedia.org/wiki/2020_United_States_presidential_election - cite_note-write-in-354" xr:uid="{84EC96B4-ED34-8544-8F9F-1697C478EB0D}"/>
    <hyperlink ref="A32" r:id="rId44" tooltip="Nebraska's 2nd congressional district" display="https://en.wikipedia.org/wiki/Nebraska%27s_2nd_congressional_district" xr:uid="{D01C0CE0-E609-D640-B5DB-CDCB8D0B6006}"/>
    <hyperlink ref="K32" r:id="rId45" location="cite_note-write-in-354" display="https://en.wikipedia.org/wiki/2020_United_States_presidential_election - cite_note-write-in-354" xr:uid="{EAD67BF6-4A54-2844-AB80-7EE64384063B}"/>
    <hyperlink ref="L32" r:id="rId46" location="cite_note-write-in-354" display="https://en.wikipedia.org/wiki/2020_United_States_presidential_election - cite_note-write-in-354" xr:uid="{6BF3D972-D352-704B-B4FB-C660AEF86F7D}"/>
    <hyperlink ref="A33" r:id="rId47" tooltip="Nebraska's 3rd congressional district" display="https://en.wikipedia.org/wiki/Nebraska%27s_3rd_congressional_district" xr:uid="{9A86BC83-AA5C-8F45-AF37-1FA474ABF5F5}"/>
    <hyperlink ref="K33" r:id="rId48" location="cite_note-write-in-354" display="https://en.wikipedia.org/wiki/2020_United_States_presidential_election - cite_note-write-in-354" xr:uid="{0F9AE392-BFD4-FC49-A697-52612AA144CE}"/>
    <hyperlink ref="L33" r:id="rId49" location="cite_note-write-in-354" display="https://en.wikipedia.org/wiki/2020_United_States_presidential_election - cite_note-write-in-354" xr:uid="{8A58EDDE-9B34-AE4B-8160-5F0A0FC77C8D}"/>
    <hyperlink ref="A35" r:id="rId50" tooltip="2020 United States presidential election in New Hampshire" display="https://en.wikipedia.org/wiki/2020_United_States_presidential_election_in_New_Hampshire" xr:uid="{C7D661CC-0C12-E049-B75C-C940801E8677}"/>
    <hyperlink ref="A37" r:id="rId51" tooltip="2020 United States presidential election in New Mexico" display="https://en.wikipedia.org/wiki/2020_United_States_presidential_election_in_New_Mexico" xr:uid="{C567FB9A-9F1F-C044-815D-10187DE8A35C}"/>
    <hyperlink ref="A39" r:id="rId52" tooltip="2020 United States presidential election in North Carolina" display="https://en.wikipedia.org/wiki/2020_United_States_presidential_election_in_North_Carolina" xr:uid="{DBD41036-231C-EE45-BE0E-BE934A439D35}"/>
    <hyperlink ref="A40" r:id="rId53" tooltip="2020 United States presidential election in North Dakota" display="https://en.wikipedia.org/wiki/2020_United_States_presidential_election_in_North_Dakota" xr:uid="{4AB28271-471A-4144-A324-6CB6A5175DF7}"/>
    <hyperlink ref="K40" r:id="rId54" location="cite_note-write-in-354" display="https://en.wikipedia.org/wiki/2020_United_States_presidential_election - cite_note-write-in-354" xr:uid="{AB837B55-8DDD-2243-A17D-17F7680CD11E}"/>
    <hyperlink ref="L40" r:id="rId55" location="cite_note-write-in-354" display="https://en.wikipedia.org/wiki/2020_United_States_presidential_election - cite_note-write-in-354" xr:uid="{F3785942-28DE-4146-A3E6-9C1E3E37735F}"/>
    <hyperlink ref="A41" r:id="rId56" tooltip="2020 United States presidential election in Ohio" display="https://en.wikipedia.org/wiki/2020_United_States_presidential_election_in_Ohio" xr:uid="{F9857891-C61D-C449-84D8-AEB632F0D0B4}"/>
    <hyperlink ref="A42" r:id="rId57" tooltip="2020 United States presidential election in Oklahoma" display="https://en.wikipedia.org/wiki/2020_United_States_presidential_election_in_Oklahoma" xr:uid="{6F355FDC-22E2-AE46-A326-864278E21279}"/>
    <hyperlink ref="A43" r:id="rId58" tooltip="2020 United States presidential election in Oregon" display="https://en.wikipedia.org/wiki/2020_United_States_presidential_election_in_Oregon" xr:uid="{862D839E-7568-214D-8A41-FF1F64D9005B}"/>
    <hyperlink ref="A44" r:id="rId59" tooltip="2020 United States presidential election in Pennsylvania" display="https://en.wikipedia.org/wiki/2020_United_States_presidential_election_in_Pennsylvania" xr:uid="{96B22D12-8405-3847-8CB9-2BE801A7516E}"/>
    <hyperlink ref="K44" r:id="rId60" location="cite_note-incomplete-363" display="https://en.wikipedia.org/wiki/2020_United_States_presidential_election - cite_note-incomplete-363" xr:uid="{74CC6344-2007-1642-8834-E7F98DB7A7A1}"/>
    <hyperlink ref="L44" r:id="rId61" location="cite_note-incomplete-363" display="https://en.wikipedia.org/wiki/2020_United_States_presidential_election - cite_note-incomplete-363" xr:uid="{B11AFA7D-1A5E-4A42-99FF-3894BB1B042C}"/>
    <hyperlink ref="N44" r:id="rId62" location="cite_note-incomplete-363" display="https://en.wikipedia.org/wiki/2020_United_States_presidential_election - cite_note-incomplete-363" xr:uid="{703B2E97-6217-6044-8D66-8847446A0D66}"/>
    <hyperlink ref="O44" r:id="rId63" location="cite_note-incomplete-363" display="https://en.wikipedia.org/wiki/2020_United_States_presidential_election - cite_note-incomplete-363" xr:uid="{FA3BCF89-23A9-F247-8F38-8BA053EEEC0E}"/>
    <hyperlink ref="A45" r:id="rId64" tooltip="2020 United States presidential election in Rhode Island" display="https://en.wikipedia.org/wiki/2020_United_States_presidential_election_in_Rhode_Island" xr:uid="{98B05A71-0278-7540-8C66-049BC097F4DB}"/>
    <hyperlink ref="K45" r:id="rId65" location="cite_note-write-in-354" display="https://en.wikipedia.org/wiki/2020_United_States_presidential_election - cite_note-write-in-354" xr:uid="{DA6FCDAC-D3C6-6A44-8636-0A38430A2FD4}"/>
    <hyperlink ref="L45" r:id="rId66" location="cite_note-write-in-354" display="https://en.wikipedia.org/wiki/2020_United_States_presidential_election - cite_note-write-in-354" xr:uid="{823211E5-2A47-594B-9E77-7EFF11E03F9D}"/>
    <hyperlink ref="A46" r:id="rId67" tooltip="2020 United States presidential election in South Carolina" display="https://en.wikipedia.org/wiki/2020_United_States_presidential_election_in_South_Carolina" xr:uid="{57F41BC6-91EE-6244-8EC6-8BB892317A19}"/>
    <hyperlink ref="A47" r:id="rId68" tooltip="2020 United States presidential election in South Dakota" display="https://en.wikipedia.org/wiki/2020_United_States_presidential_election_in_South_Dakota" xr:uid="{A74A848F-CC58-1D47-8D52-743315A7C1DB}"/>
    <hyperlink ref="A48" r:id="rId69" tooltip="2020 United States presidential election in Tennessee" display="https://en.wikipedia.org/wiki/2020_United_States_presidential_election_in_Tennessee" xr:uid="{3FD4CD50-E56D-884C-B9B2-AC45B619038F}"/>
    <hyperlink ref="A50" r:id="rId70" tooltip="2020 United States presidential election in Utah" display="https://en.wikipedia.org/wiki/2020_United_States_presidential_election_in_Utah" xr:uid="{614BECDB-7ED4-E14C-B98A-5CB36A1B8D4E}"/>
    <hyperlink ref="A51" r:id="rId71" tooltip="2020 United States presidential election in Vermont" display="https://en.wikipedia.org/wiki/2020_United_States_presidential_election_in_Vermont" xr:uid="{2226DA12-8190-6C41-BBA0-4C8FEA6046C0}"/>
    <hyperlink ref="A52" r:id="rId72" tooltip="2020 United States presidential election in Virginia" display="https://en.wikipedia.org/wiki/2020_United_States_presidential_election_in_Virginia" xr:uid="{039F96D1-20C7-9B43-9AF4-3FDBE05D101D}"/>
    <hyperlink ref="K52" r:id="rId73" location="cite_note-write-in-354" display="https://en.wikipedia.org/wiki/2020_United_States_presidential_election - cite_note-write-in-354" xr:uid="{9A7AB395-118C-8D47-8CEC-38FF0E109670}"/>
    <hyperlink ref="L52" r:id="rId74" location="cite_note-write-in-354" display="https://en.wikipedia.org/wiki/2020_United_States_presidential_election - cite_note-write-in-354" xr:uid="{30D70A2F-F95B-8B43-AA65-5A3453B0AF46}"/>
    <hyperlink ref="A53" r:id="rId75" tooltip="2020 United States presidential election in Washington (state)" display="https://en.wikipedia.org/wiki/2020_United_States_presidential_election_in_Washington_(state)" xr:uid="{DBAA0032-A75D-DD42-B58F-DBC8547E0DDE}"/>
    <hyperlink ref="A54" r:id="rId76" tooltip="2020 United States presidential election in West Virginia" display="https://en.wikipedia.org/wiki/2020_United_States_presidential_election_in_West_Virginia" xr:uid="{EF874CA9-96AA-C847-86B4-08C46992AAEC}"/>
    <hyperlink ref="A55" r:id="rId77" tooltip="2020 United States presidential election in Wisconsin" display="https://en.wikipedia.org/wiki/2020_United_States_presidential_election_in_Wisconsin" xr:uid="{9B01003F-B142-6444-940B-644F5E7B67BA}"/>
    <hyperlink ref="A56" r:id="rId78" tooltip="2020 United States presidential election in Wyoming" display="https://en.wikipedia.org/wiki/2020_United_States_presidential_election_in_Wyoming" xr:uid="{8BA01BCE-6040-7E4C-A5A1-A66BB6CA107D}"/>
    <hyperlink ref="K56" r:id="rId79" location="cite_note-write-in-354" display="https://en.wikipedia.org/wiki/2020_United_States_presidential_election - cite_note-write-in-354" xr:uid="{4DF44567-BC7C-4D42-9B74-FCC8EAC56F22}"/>
    <hyperlink ref="L56" r:id="rId80" location="cite_note-write-in-354" display="https://en.wikipedia.org/wiki/2020_United_States_presidential_election - cite_note-write-in-354" xr:uid="{9B874A57-53A2-6D47-90B4-0035334C04F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A119-64FE-E146-A5E6-CEB13301523B}">
  <dimension ref="A1:B50"/>
  <sheetViews>
    <sheetView workbookViewId="0">
      <selection activeCell="E39" sqref="E39"/>
    </sheetView>
  </sheetViews>
  <sheetFormatPr baseColWidth="10" defaultRowHeight="16" x14ac:dyDescent="0.2"/>
  <sheetData>
    <row r="1" spans="1:2" x14ac:dyDescent="0.2">
      <c r="A1" s="21" t="s">
        <v>0</v>
      </c>
      <c r="B1" s="24">
        <v>1.7892455606332578</v>
      </c>
    </row>
    <row r="2" spans="1:2" x14ac:dyDescent="0.2">
      <c r="A2" s="22" t="s">
        <v>1</v>
      </c>
      <c r="B2" s="23">
        <v>4.0756384147940246</v>
      </c>
    </row>
    <row r="3" spans="1:2" x14ac:dyDescent="0.2">
      <c r="A3" s="21" t="s">
        <v>2</v>
      </c>
      <c r="B3" s="24">
        <v>1.5365439745615368</v>
      </c>
    </row>
    <row r="4" spans="1:2" x14ac:dyDescent="0.2">
      <c r="A4" s="22" t="s">
        <v>3</v>
      </c>
      <c r="B4" s="23">
        <v>1.9908711919611275</v>
      </c>
    </row>
    <row r="5" spans="1:2" x14ac:dyDescent="0.2">
      <c r="A5" s="21" t="s">
        <v>4</v>
      </c>
      <c r="B5" s="24">
        <v>1.3644372124780209</v>
      </c>
    </row>
    <row r="6" spans="1:2" x14ac:dyDescent="0.2">
      <c r="A6" s="22" t="s">
        <v>5</v>
      </c>
      <c r="B6" s="23">
        <v>1.7294542136508932</v>
      </c>
    </row>
    <row r="7" spans="1:2" x14ac:dyDescent="0.2">
      <c r="A7" s="21" t="s">
        <v>6</v>
      </c>
      <c r="B7" s="24">
        <v>1.9399728071240236</v>
      </c>
    </row>
    <row r="8" spans="1:2" x14ac:dyDescent="0.2">
      <c r="A8" s="22" t="s">
        <v>7</v>
      </c>
      <c r="B8" s="23">
        <v>3.0277432110427851</v>
      </c>
    </row>
    <row r="9" spans="1:2" x14ac:dyDescent="0.2">
      <c r="A9" s="21" t="s">
        <v>8</v>
      </c>
      <c r="B9" s="24">
        <v>1.3907866043328474</v>
      </c>
    </row>
    <row r="10" spans="1:2" x14ac:dyDescent="0.2">
      <c r="A10" s="22" t="s">
        <v>9</v>
      </c>
      <c r="B10" s="23">
        <v>1.4918033795686712</v>
      </c>
    </row>
    <row r="11" spans="1:2" x14ac:dyDescent="0.2">
      <c r="A11" s="21" t="s">
        <v>10</v>
      </c>
      <c r="B11" s="24">
        <v>2.7394689676379684</v>
      </c>
    </row>
    <row r="12" spans="1:2" x14ac:dyDescent="0.2">
      <c r="A12" s="22" t="s">
        <v>11</v>
      </c>
      <c r="B12" s="23">
        <v>2.1722873697238532</v>
      </c>
    </row>
    <row r="13" spans="1:2" x14ac:dyDescent="0.2">
      <c r="A13" s="21" t="s">
        <v>12</v>
      </c>
      <c r="B13" s="24">
        <v>1.4817427072328306</v>
      </c>
    </row>
    <row r="14" spans="1:2" x14ac:dyDescent="0.2">
      <c r="A14" s="22" t="s">
        <v>13</v>
      </c>
      <c r="B14" s="23">
        <v>1.6199626524973934</v>
      </c>
    </row>
    <row r="15" spans="1:2" x14ac:dyDescent="0.2">
      <c r="A15" s="21" t="s">
        <v>14</v>
      </c>
      <c r="B15" s="24">
        <v>1.8794601939728217</v>
      </c>
    </row>
    <row r="16" spans="1:2" x14ac:dyDescent="0.2">
      <c r="A16" s="22" t="s">
        <v>15</v>
      </c>
      <c r="B16" s="23">
        <v>2.0402160588806355</v>
      </c>
    </row>
    <row r="17" spans="1:2" x14ac:dyDescent="0.2">
      <c r="A17" s="21" t="s">
        <v>16</v>
      </c>
      <c r="B17" s="24">
        <v>1.7740947570621168</v>
      </c>
    </row>
    <row r="18" spans="1:2" x14ac:dyDescent="0.2">
      <c r="A18" s="22" t="s">
        <v>17</v>
      </c>
      <c r="B18" s="23">
        <v>1.7161975583657338</v>
      </c>
    </row>
    <row r="19" spans="1:2" x14ac:dyDescent="0.2">
      <c r="A19" s="21" t="s">
        <v>18</v>
      </c>
      <c r="B19" s="24">
        <v>2.9334502802178379</v>
      </c>
    </row>
    <row r="20" spans="1:2" x14ac:dyDescent="0.2">
      <c r="A20" s="22" t="s">
        <v>19</v>
      </c>
      <c r="B20" s="23">
        <v>1.6167422062516834</v>
      </c>
    </row>
    <row r="21" spans="1:2" x14ac:dyDescent="0.2">
      <c r="A21" s="21" t="s">
        <v>20</v>
      </c>
      <c r="B21" s="24">
        <v>1.563950875449938</v>
      </c>
    </row>
    <row r="22" spans="1:2" x14ac:dyDescent="0.2">
      <c r="A22" s="22" t="s">
        <v>21</v>
      </c>
      <c r="B22" s="23">
        <v>1.4874397611687389</v>
      </c>
    </row>
    <row r="23" spans="1:2" x14ac:dyDescent="0.2">
      <c r="A23" s="21" t="s">
        <v>22</v>
      </c>
      <c r="B23" s="24">
        <v>1.7513895524709304</v>
      </c>
    </row>
    <row r="24" spans="1:2" x14ac:dyDescent="0.2">
      <c r="A24" s="22" t="s">
        <v>23</v>
      </c>
      <c r="B24" s="23">
        <v>2.0243502341835833</v>
      </c>
    </row>
    <row r="25" spans="1:2" x14ac:dyDescent="0.2">
      <c r="A25" s="21" t="s">
        <v>24</v>
      </c>
      <c r="B25" s="24">
        <v>1.6233025733728705</v>
      </c>
    </row>
    <row r="26" spans="1:2" x14ac:dyDescent="0.2">
      <c r="A26" s="22" t="s">
        <v>25</v>
      </c>
      <c r="B26" s="23">
        <v>3.6852535500508106</v>
      </c>
    </row>
    <row r="27" spans="1:2" x14ac:dyDescent="0.2">
      <c r="A27" s="21" t="s">
        <v>26</v>
      </c>
      <c r="B27" s="24">
        <v>2.5466897362800909</v>
      </c>
    </row>
    <row r="28" spans="1:2" x14ac:dyDescent="0.2">
      <c r="A28" s="22" t="s">
        <v>27</v>
      </c>
      <c r="B28" s="23">
        <v>1.9302150066495907</v>
      </c>
    </row>
    <row r="29" spans="1:2" x14ac:dyDescent="0.2">
      <c r="A29" s="21" t="s">
        <v>28</v>
      </c>
      <c r="B29" s="24">
        <v>2.900465452193441</v>
      </c>
    </row>
    <row r="30" spans="1:2" x14ac:dyDescent="0.2">
      <c r="A30" s="22" t="s">
        <v>29</v>
      </c>
      <c r="B30" s="23">
        <v>1.5062682816588275</v>
      </c>
    </row>
    <row r="31" spans="1:2" x14ac:dyDescent="0.2">
      <c r="A31" s="21" t="s">
        <v>30</v>
      </c>
      <c r="B31" s="24">
        <v>2.3582458424125798</v>
      </c>
    </row>
    <row r="32" spans="1:2" x14ac:dyDescent="0.2">
      <c r="A32" s="22" t="s">
        <v>31</v>
      </c>
      <c r="B32" s="23">
        <v>1.3850586109811107</v>
      </c>
    </row>
    <row r="33" spans="1:2" x14ac:dyDescent="0.2">
      <c r="A33" s="21" t="s">
        <v>32</v>
      </c>
      <c r="B33" s="24">
        <v>1.5305222486279824</v>
      </c>
    </row>
    <row r="34" spans="1:2" x14ac:dyDescent="0.2">
      <c r="A34" s="22" t="s">
        <v>33</v>
      </c>
      <c r="B34" s="23">
        <v>3.8476238357731543</v>
      </c>
    </row>
    <row r="35" spans="1:2" x14ac:dyDescent="0.2">
      <c r="A35" s="21" t="s">
        <v>34</v>
      </c>
      <c r="B35" s="24">
        <v>1.439598511218029</v>
      </c>
    </row>
    <row r="36" spans="1:2" x14ac:dyDescent="0.2">
      <c r="A36" s="22" t="s">
        <v>35</v>
      </c>
      <c r="B36" s="23">
        <v>1.7661086772451531</v>
      </c>
    </row>
    <row r="37" spans="1:2" x14ac:dyDescent="0.2">
      <c r="A37" s="21" t="s">
        <v>36</v>
      </c>
      <c r="B37" s="24">
        <v>1.8861251915595898</v>
      </c>
    </row>
    <row r="38" spans="1:2" x14ac:dyDescent="0.2">
      <c r="A38" s="22" t="s">
        <v>37</v>
      </c>
      <c r="B38" s="23">
        <v>1.4602080996359932</v>
      </c>
    </row>
    <row r="39" spans="1:2" x14ac:dyDescent="0.2">
      <c r="A39" s="21" t="s">
        <v>38</v>
      </c>
      <c r="B39" s="24">
        <v>3.6424465220554687</v>
      </c>
    </row>
    <row r="40" spans="1:2" x14ac:dyDescent="0.2">
      <c r="A40" s="22" t="s">
        <v>39</v>
      </c>
      <c r="B40" s="23">
        <v>1.7561962506380846</v>
      </c>
    </row>
    <row r="41" spans="1:2" x14ac:dyDescent="0.2">
      <c r="A41" s="21" t="s">
        <v>40</v>
      </c>
      <c r="B41" s="24">
        <v>3.3792536355137033</v>
      </c>
    </row>
    <row r="42" spans="1:2" x14ac:dyDescent="0.2">
      <c r="A42" s="22" t="s">
        <v>41</v>
      </c>
      <c r="B42" s="23">
        <v>1.5903084865944948</v>
      </c>
    </row>
    <row r="43" spans="1:2" x14ac:dyDescent="0.2">
      <c r="A43" s="21" t="s">
        <v>42</v>
      </c>
      <c r="B43" s="24">
        <v>1.3706473807442545</v>
      </c>
    </row>
    <row r="44" spans="1:2" x14ac:dyDescent="0.2">
      <c r="A44" s="22" t="s">
        <v>43</v>
      </c>
      <c r="B44" s="23">
        <v>1.8319201087427777</v>
      </c>
    </row>
    <row r="45" spans="1:2" x14ac:dyDescent="0.2">
      <c r="A45" s="21" t="s">
        <v>44</v>
      </c>
      <c r="B45" s="24">
        <v>4.6619829278185181</v>
      </c>
    </row>
    <row r="46" spans="1:2" x14ac:dyDescent="0.2">
      <c r="A46" s="22" t="s">
        <v>45</v>
      </c>
      <c r="B46" s="23">
        <v>1.5021014399144403</v>
      </c>
    </row>
    <row r="47" spans="1:2" x14ac:dyDescent="0.2">
      <c r="A47" s="21" t="s">
        <v>46</v>
      </c>
      <c r="B47" s="24">
        <v>1.5552208374708689</v>
      </c>
    </row>
    <row r="48" spans="1:2" x14ac:dyDescent="0.2">
      <c r="A48" s="22" t="s">
        <v>47</v>
      </c>
      <c r="B48" s="23">
        <v>2.2283563921795833</v>
      </c>
    </row>
    <row r="49" spans="1:2" x14ac:dyDescent="0.2">
      <c r="A49" s="21" t="s">
        <v>48</v>
      </c>
      <c r="B49" s="24">
        <v>1.6956415061162637</v>
      </c>
    </row>
    <row r="50" spans="1:2" x14ac:dyDescent="0.2">
      <c r="A50" s="22" t="s">
        <v>49</v>
      </c>
      <c r="B50">
        <v>5.1928359635047494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03B4-5651-E040-9346-5521B15E2B1A}">
  <dimension ref="B1:K52"/>
  <sheetViews>
    <sheetView topLeftCell="A10" workbookViewId="0">
      <selection activeCell="B51" sqref="B51"/>
    </sheetView>
  </sheetViews>
  <sheetFormatPr baseColWidth="10" defaultRowHeight="16" x14ac:dyDescent="0.2"/>
  <cols>
    <col min="2" max="2" width="17.83203125" bestFit="1" customWidth="1"/>
  </cols>
  <sheetData>
    <row r="1" spans="2:11" x14ac:dyDescent="0.2">
      <c r="B1" t="s">
        <v>396</v>
      </c>
      <c r="C1" t="s">
        <v>397</v>
      </c>
      <c r="D1" t="s">
        <v>398</v>
      </c>
      <c r="E1" t="s">
        <v>399</v>
      </c>
      <c r="F1" t="s">
        <v>400</v>
      </c>
    </row>
    <row r="2" spans="2:11" ht="19" x14ac:dyDescent="0.25">
      <c r="B2" s="30" t="s">
        <v>0</v>
      </c>
      <c r="C2" s="5" t="s">
        <v>238</v>
      </c>
      <c r="D2" s="28" t="s">
        <v>239</v>
      </c>
      <c r="E2" s="27" t="s">
        <v>240</v>
      </c>
      <c r="F2" s="27">
        <v>1</v>
      </c>
      <c r="G2" s="27" t="s">
        <v>240</v>
      </c>
      <c r="H2" s="27" t="s">
        <v>240</v>
      </c>
      <c r="I2" s="27" t="s">
        <v>241</v>
      </c>
      <c r="J2" s="27" t="s">
        <v>241</v>
      </c>
      <c r="K2" s="27"/>
    </row>
    <row r="3" spans="2:11" ht="19" x14ac:dyDescent="0.25">
      <c r="B3" s="30" t="s">
        <v>1</v>
      </c>
      <c r="C3" s="27" t="s">
        <v>238</v>
      </c>
      <c r="D3" s="28" t="s">
        <v>242</v>
      </c>
      <c r="E3" s="27" t="s">
        <v>243</v>
      </c>
      <c r="F3" s="27">
        <v>2</v>
      </c>
      <c r="G3" s="27" t="s">
        <v>243</v>
      </c>
      <c r="H3" s="27" t="s">
        <v>243</v>
      </c>
      <c r="I3" s="27" t="s">
        <v>1</v>
      </c>
      <c r="J3" s="27" t="s">
        <v>1</v>
      </c>
      <c r="K3" s="5" t="s">
        <v>244</v>
      </c>
    </row>
    <row r="4" spans="2:11" ht="19" x14ac:dyDescent="0.25">
      <c r="B4" s="30" t="s">
        <v>2</v>
      </c>
      <c r="C4" s="27" t="s">
        <v>238</v>
      </c>
      <c r="D4" s="28" t="s">
        <v>245</v>
      </c>
      <c r="E4" s="27" t="s">
        <v>246</v>
      </c>
      <c r="F4" s="27">
        <v>4</v>
      </c>
      <c r="G4" s="27" t="s">
        <v>246</v>
      </c>
      <c r="H4" s="27" t="s">
        <v>246</v>
      </c>
      <c r="I4" s="27" t="s">
        <v>247</v>
      </c>
      <c r="J4" s="27" t="s">
        <v>247</v>
      </c>
      <c r="K4" s="27"/>
    </row>
    <row r="5" spans="2:11" ht="19" x14ac:dyDescent="0.25">
      <c r="B5" s="30" t="s">
        <v>3</v>
      </c>
      <c r="C5" s="27" t="s">
        <v>238</v>
      </c>
      <c r="D5" s="28" t="s">
        <v>248</v>
      </c>
      <c r="E5" s="27" t="s">
        <v>249</v>
      </c>
      <c r="F5" s="27">
        <v>5</v>
      </c>
      <c r="G5" s="27" t="s">
        <v>249</v>
      </c>
      <c r="H5" s="27" t="s">
        <v>249</v>
      </c>
      <c r="I5" s="27" t="s">
        <v>59</v>
      </c>
      <c r="J5" s="27" t="s">
        <v>59</v>
      </c>
      <c r="K5" s="27"/>
    </row>
    <row r="6" spans="2:11" ht="19" x14ac:dyDescent="0.25">
      <c r="B6" s="30" t="s">
        <v>4</v>
      </c>
      <c r="C6" s="27" t="s">
        <v>238</v>
      </c>
      <c r="D6" s="28" t="s">
        <v>250</v>
      </c>
      <c r="E6" s="27" t="s">
        <v>251</v>
      </c>
      <c r="F6" s="27">
        <v>6</v>
      </c>
      <c r="G6" s="27" t="s">
        <v>251</v>
      </c>
      <c r="H6" s="29" t="s">
        <v>252</v>
      </c>
      <c r="I6" s="27" t="s">
        <v>63</v>
      </c>
      <c r="J6" s="27" t="s">
        <v>63</v>
      </c>
      <c r="K6" s="27" t="s">
        <v>253</v>
      </c>
    </row>
    <row r="7" spans="2:11" ht="19" x14ac:dyDescent="0.25">
      <c r="B7" s="30" t="s">
        <v>5</v>
      </c>
      <c r="C7" s="27" t="s">
        <v>238</v>
      </c>
      <c r="D7" s="28" t="s">
        <v>254</v>
      </c>
      <c r="E7" s="27" t="s">
        <v>255</v>
      </c>
      <c r="F7" s="27">
        <v>8</v>
      </c>
      <c r="G7" s="27" t="s">
        <v>255</v>
      </c>
      <c r="H7" s="29" t="s">
        <v>256</v>
      </c>
      <c r="I7" s="27" t="s">
        <v>65</v>
      </c>
      <c r="J7" s="27" t="s">
        <v>65</v>
      </c>
      <c r="K7" s="27"/>
    </row>
    <row r="8" spans="2:11" ht="19" x14ac:dyDescent="0.25">
      <c r="B8" s="30" t="s">
        <v>6</v>
      </c>
      <c r="C8" s="27" t="s">
        <v>238</v>
      </c>
      <c r="D8" s="28" t="s">
        <v>257</v>
      </c>
      <c r="E8" s="27" t="s">
        <v>258</v>
      </c>
      <c r="F8" s="27">
        <v>9</v>
      </c>
      <c r="G8" s="27" t="s">
        <v>258</v>
      </c>
      <c r="H8" s="27" t="s">
        <v>258</v>
      </c>
      <c r="I8" s="27" t="s">
        <v>66</v>
      </c>
      <c r="J8" s="27" t="s">
        <v>66</v>
      </c>
      <c r="K8" s="27"/>
    </row>
    <row r="9" spans="2:11" ht="19" x14ac:dyDescent="0.25">
      <c r="B9" s="30" t="s">
        <v>7</v>
      </c>
      <c r="C9" s="27" t="s">
        <v>238</v>
      </c>
      <c r="D9" s="28" t="s">
        <v>259</v>
      </c>
      <c r="E9" s="27" t="s">
        <v>260</v>
      </c>
      <c r="F9" s="27">
        <v>10</v>
      </c>
      <c r="G9" s="27" t="s">
        <v>260</v>
      </c>
      <c r="H9" s="29" t="s">
        <v>261</v>
      </c>
      <c r="I9" s="27" t="s">
        <v>67</v>
      </c>
      <c r="J9" s="27" t="s">
        <v>67</v>
      </c>
      <c r="K9" s="27"/>
    </row>
    <row r="10" spans="2:11" ht="19" x14ac:dyDescent="0.25">
      <c r="B10" s="30" t="s">
        <v>172</v>
      </c>
      <c r="C10" s="5" t="s">
        <v>262</v>
      </c>
      <c r="D10" s="28" t="s">
        <v>263</v>
      </c>
      <c r="E10" s="27" t="s">
        <v>264</v>
      </c>
      <c r="F10" s="27">
        <v>11</v>
      </c>
      <c r="G10" s="27" t="s">
        <v>264</v>
      </c>
      <c r="H10" s="27" t="s">
        <v>264</v>
      </c>
      <c r="I10" s="27" t="s">
        <v>68</v>
      </c>
      <c r="J10" s="27" t="s">
        <v>68</v>
      </c>
      <c r="K10" s="5" t="s">
        <v>265</v>
      </c>
    </row>
    <row r="11" spans="2:11" ht="19" x14ac:dyDescent="0.25">
      <c r="B11" s="30" t="s">
        <v>8</v>
      </c>
      <c r="C11" s="27" t="s">
        <v>238</v>
      </c>
      <c r="D11" s="28" t="s">
        <v>266</v>
      </c>
      <c r="E11" s="27" t="s">
        <v>267</v>
      </c>
      <c r="F11" s="27">
        <v>12</v>
      </c>
      <c r="G11" s="27" t="s">
        <v>267</v>
      </c>
      <c r="H11" s="27" t="s">
        <v>267</v>
      </c>
      <c r="I11" s="27" t="s">
        <v>268</v>
      </c>
      <c r="J11" s="27" t="s">
        <v>268</v>
      </c>
      <c r="K11" s="27"/>
    </row>
    <row r="12" spans="2:11" ht="19" x14ac:dyDescent="0.25">
      <c r="B12" s="30" t="s">
        <v>9</v>
      </c>
      <c r="C12" s="27" t="s">
        <v>238</v>
      </c>
      <c r="D12" s="28" t="s">
        <v>269</v>
      </c>
      <c r="E12" s="27" t="s">
        <v>270</v>
      </c>
      <c r="F12" s="27">
        <v>13</v>
      </c>
      <c r="G12" s="27" t="s">
        <v>270</v>
      </c>
      <c r="H12" s="27" t="s">
        <v>270</v>
      </c>
      <c r="I12" s="27" t="s">
        <v>271</v>
      </c>
      <c r="J12" s="27" t="s">
        <v>271</v>
      </c>
      <c r="K12" s="5" t="s">
        <v>272</v>
      </c>
    </row>
    <row r="13" spans="2:11" ht="19" x14ac:dyDescent="0.25">
      <c r="B13" s="30" t="s">
        <v>10</v>
      </c>
      <c r="C13" s="27" t="s">
        <v>238</v>
      </c>
      <c r="D13" s="28" t="s">
        <v>273</v>
      </c>
      <c r="E13" s="27" t="s">
        <v>274</v>
      </c>
      <c r="F13" s="27">
        <v>15</v>
      </c>
      <c r="G13" s="27" t="s">
        <v>274</v>
      </c>
      <c r="H13" s="29" t="s">
        <v>275</v>
      </c>
      <c r="I13" s="27" t="s">
        <v>10</v>
      </c>
      <c r="J13" s="27" t="s">
        <v>10</v>
      </c>
      <c r="K13" s="5" t="s">
        <v>276</v>
      </c>
    </row>
    <row r="14" spans="2:11" ht="19" x14ac:dyDescent="0.25">
      <c r="B14" s="30" t="s">
        <v>11</v>
      </c>
      <c r="C14" s="27" t="s">
        <v>238</v>
      </c>
      <c r="D14" s="28" t="s">
        <v>277</v>
      </c>
      <c r="E14" s="27" t="s">
        <v>278</v>
      </c>
      <c r="F14" s="27">
        <v>16</v>
      </c>
      <c r="G14" s="27" t="s">
        <v>278</v>
      </c>
      <c r="H14" s="27" t="s">
        <v>278</v>
      </c>
      <c r="I14" s="27" t="s">
        <v>11</v>
      </c>
      <c r="J14" s="27" t="s">
        <v>11</v>
      </c>
      <c r="K14" s="5" t="s">
        <v>279</v>
      </c>
    </row>
    <row r="15" spans="2:11" ht="19" x14ac:dyDescent="0.25">
      <c r="B15" s="30" t="s">
        <v>12</v>
      </c>
      <c r="C15" s="27" t="s">
        <v>238</v>
      </c>
      <c r="D15" s="28" t="s">
        <v>280</v>
      </c>
      <c r="E15" s="27" t="s">
        <v>281</v>
      </c>
      <c r="F15" s="27">
        <v>17</v>
      </c>
      <c r="G15" s="27" t="s">
        <v>281</v>
      </c>
      <c r="H15" s="27" t="s">
        <v>281</v>
      </c>
      <c r="I15" s="27" t="s">
        <v>282</v>
      </c>
      <c r="J15" s="27" t="s">
        <v>282</v>
      </c>
      <c r="K15" s="27"/>
    </row>
    <row r="16" spans="2:11" ht="19" x14ac:dyDescent="0.25">
      <c r="B16" s="30" t="s">
        <v>13</v>
      </c>
      <c r="C16" s="27" t="s">
        <v>238</v>
      </c>
      <c r="D16" s="28" t="s">
        <v>283</v>
      </c>
      <c r="E16" s="27" t="s">
        <v>284</v>
      </c>
      <c r="F16" s="27">
        <v>18</v>
      </c>
      <c r="G16" s="27" t="s">
        <v>284</v>
      </c>
      <c r="H16" s="27" t="s">
        <v>284</v>
      </c>
      <c r="I16" s="27" t="s">
        <v>285</v>
      </c>
      <c r="J16" s="27" t="s">
        <v>285</v>
      </c>
      <c r="K16" s="27"/>
    </row>
    <row r="17" spans="2:11" ht="19" x14ac:dyDescent="0.25">
      <c r="B17" s="30" t="s">
        <v>14</v>
      </c>
      <c r="C17" s="27" t="s">
        <v>238</v>
      </c>
      <c r="D17" s="28" t="s">
        <v>286</v>
      </c>
      <c r="E17" s="27" t="s">
        <v>287</v>
      </c>
      <c r="F17" s="27">
        <v>19</v>
      </c>
      <c r="G17" s="27" t="s">
        <v>287</v>
      </c>
      <c r="H17" s="27" t="s">
        <v>287</v>
      </c>
      <c r="I17" s="27" t="s">
        <v>14</v>
      </c>
      <c r="J17" s="27" t="s">
        <v>14</v>
      </c>
      <c r="K17" s="5" t="s">
        <v>288</v>
      </c>
    </row>
    <row r="18" spans="2:11" ht="19" x14ac:dyDescent="0.25">
      <c r="B18" s="30" t="s">
        <v>15</v>
      </c>
      <c r="C18" s="27" t="s">
        <v>238</v>
      </c>
      <c r="D18" s="28" t="s">
        <v>289</v>
      </c>
      <c r="E18" s="27" t="s">
        <v>290</v>
      </c>
      <c r="F18" s="27">
        <v>20</v>
      </c>
      <c r="G18" s="27" t="s">
        <v>290</v>
      </c>
      <c r="H18" s="29" t="s">
        <v>291</v>
      </c>
      <c r="I18" s="29" t="s">
        <v>292</v>
      </c>
      <c r="J18" s="29" t="s">
        <v>293</v>
      </c>
      <c r="K18" s="27" t="s">
        <v>294</v>
      </c>
    </row>
    <row r="19" spans="2:11" ht="19" x14ac:dyDescent="0.25">
      <c r="B19" s="30" t="s">
        <v>16</v>
      </c>
      <c r="C19" s="27" t="s">
        <v>238</v>
      </c>
      <c r="D19" s="28" t="s">
        <v>295</v>
      </c>
      <c r="E19" s="27" t="s">
        <v>296</v>
      </c>
      <c r="F19" s="27">
        <v>21</v>
      </c>
      <c r="G19" s="27" t="s">
        <v>296</v>
      </c>
      <c r="H19" s="27" t="s">
        <v>296</v>
      </c>
      <c r="I19" s="27" t="s">
        <v>87</v>
      </c>
      <c r="J19" s="27" t="s">
        <v>87</v>
      </c>
      <c r="K19" s="5" t="s">
        <v>297</v>
      </c>
    </row>
    <row r="20" spans="2:11" ht="19" x14ac:dyDescent="0.25">
      <c r="B20" s="30" t="s">
        <v>17</v>
      </c>
      <c r="C20" s="27" t="s">
        <v>238</v>
      </c>
      <c r="D20" s="28" t="s">
        <v>298</v>
      </c>
      <c r="E20" s="27" t="s">
        <v>299</v>
      </c>
      <c r="F20" s="27">
        <v>22</v>
      </c>
      <c r="G20" s="27" t="s">
        <v>299</v>
      </c>
      <c r="H20" s="27" t="s">
        <v>299</v>
      </c>
      <c r="I20" s="27" t="s">
        <v>90</v>
      </c>
      <c r="J20" s="27" t="s">
        <v>90</v>
      </c>
      <c r="K20" s="27"/>
    </row>
    <row r="21" spans="2:11" ht="19" x14ac:dyDescent="0.25">
      <c r="B21" s="30" t="s">
        <v>18</v>
      </c>
      <c r="C21" s="27" t="s">
        <v>238</v>
      </c>
      <c r="D21" s="28" t="s">
        <v>300</v>
      </c>
      <c r="E21" s="27" t="s">
        <v>301</v>
      </c>
      <c r="F21" s="27">
        <v>23</v>
      </c>
      <c r="G21" s="27" t="s">
        <v>301</v>
      </c>
      <c r="H21" s="27" t="s">
        <v>301</v>
      </c>
      <c r="I21" s="27" t="s">
        <v>18</v>
      </c>
      <c r="J21" s="27" t="s">
        <v>18</v>
      </c>
      <c r="K21" s="27"/>
    </row>
    <row r="22" spans="2:11" ht="19" x14ac:dyDescent="0.25">
      <c r="B22" s="30" t="s">
        <v>19</v>
      </c>
      <c r="C22" s="27" t="s">
        <v>238</v>
      </c>
      <c r="D22" s="28" t="s">
        <v>302</v>
      </c>
      <c r="E22" s="27" t="s">
        <v>303</v>
      </c>
      <c r="F22" s="27">
        <v>24</v>
      </c>
      <c r="G22" s="27" t="s">
        <v>303</v>
      </c>
      <c r="H22" s="27" t="s">
        <v>303</v>
      </c>
      <c r="I22" s="27" t="s">
        <v>98</v>
      </c>
      <c r="J22" s="27" t="s">
        <v>98</v>
      </c>
      <c r="K22" s="27" t="s">
        <v>304</v>
      </c>
    </row>
    <row r="23" spans="2:11" ht="19" x14ac:dyDescent="0.25">
      <c r="B23" s="30" t="s">
        <v>20</v>
      </c>
      <c r="C23" s="27" t="s">
        <v>238</v>
      </c>
      <c r="D23" s="28" t="s">
        <v>305</v>
      </c>
      <c r="E23" s="27" t="s">
        <v>306</v>
      </c>
      <c r="F23" s="27">
        <v>25</v>
      </c>
      <c r="G23" s="27" t="s">
        <v>306</v>
      </c>
      <c r="H23" s="29" t="s">
        <v>307</v>
      </c>
      <c r="I23" s="27" t="s">
        <v>99</v>
      </c>
      <c r="J23" s="27" t="s">
        <v>99</v>
      </c>
      <c r="K23" s="27"/>
    </row>
    <row r="24" spans="2:11" ht="19" x14ac:dyDescent="0.25">
      <c r="B24" s="30" t="s">
        <v>21</v>
      </c>
      <c r="C24" s="27" t="s">
        <v>238</v>
      </c>
      <c r="D24" s="28" t="s">
        <v>308</v>
      </c>
      <c r="E24" s="27" t="s">
        <v>309</v>
      </c>
      <c r="F24" s="27">
        <v>26</v>
      </c>
      <c r="G24" s="27" t="s">
        <v>309</v>
      </c>
      <c r="H24" s="29" t="s">
        <v>310</v>
      </c>
      <c r="I24" s="27" t="s">
        <v>100</v>
      </c>
      <c r="J24" s="27" t="s">
        <v>100</v>
      </c>
      <c r="K24" s="27"/>
    </row>
    <row r="25" spans="2:11" ht="19" x14ac:dyDescent="0.25">
      <c r="B25" s="30" t="s">
        <v>22</v>
      </c>
      <c r="C25" s="27" t="s">
        <v>238</v>
      </c>
      <c r="D25" s="28" t="s">
        <v>311</v>
      </c>
      <c r="E25" s="27" t="s">
        <v>312</v>
      </c>
      <c r="F25" s="27">
        <v>27</v>
      </c>
      <c r="G25" s="27" t="s">
        <v>312</v>
      </c>
      <c r="H25" s="27" t="s">
        <v>312</v>
      </c>
      <c r="I25" s="27" t="s">
        <v>101</v>
      </c>
      <c r="J25" s="27" t="s">
        <v>101</v>
      </c>
      <c r="K25" s="27"/>
    </row>
    <row r="26" spans="2:11" ht="19" x14ac:dyDescent="0.25">
      <c r="B26" s="30" t="s">
        <v>23</v>
      </c>
      <c r="C26" s="27" t="s">
        <v>238</v>
      </c>
      <c r="D26" s="28" t="s">
        <v>313</v>
      </c>
      <c r="E26" s="27" t="s">
        <v>307</v>
      </c>
      <c r="F26" s="27">
        <v>28</v>
      </c>
      <c r="G26" s="27" t="s">
        <v>307</v>
      </c>
      <c r="H26" s="29" t="s">
        <v>309</v>
      </c>
      <c r="I26" s="27" t="s">
        <v>102</v>
      </c>
      <c r="J26" s="27" t="s">
        <v>102</v>
      </c>
      <c r="K26" s="27"/>
    </row>
    <row r="27" spans="2:11" ht="19" x14ac:dyDescent="0.25">
      <c r="B27" s="30" t="s">
        <v>24</v>
      </c>
      <c r="C27" s="27" t="s">
        <v>238</v>
      </c>
      <c r="D27" s="28" t="s">
        <v>314</v>
      </c>
      <c r="E27" s="27" t="s">
        <v>315</v>
      </c>
      <c r="F27" s="27">
        <v>29</v>
      </c>
      <c r="G27" s="27" t="s">
        <v>315</v>
      </c>
      <c r="H27" s="27" t="s">
        <v>315</v>
      </c>
      <c r="I27" s="27" t="s">
        <v>105</v>
      </c>
      <c r="J27" s="27" t="s">
        <v>105</v>
      </c>
      <c r="K27" s="27"/>
    </row>
    <row r="28" spans="2:11" ht="19" x14ac:dyDescent="0.25">
      <c r="B28" s="30" t="s">
        <v>25</v>
      </c>
      <c r="C28" s="27" t="s">
        <v>238</v>
      </c>
      <c r="D28" s="28" t="s">
        <v>316</v>
      </c>
      <c r="E28" s="27" t="s">
        <v>317</v>
      </c>
      <c r="F28" s="27">
        <v>30</v>
      </c>
      <c r="G28" s="27" t="s">
        <v>317</v>
      </c>
      <c r="H28" s="27" t="s">
        <v>317</v>
      </c>
      <c r="I28" s="27" t="s">
        <v>108</v>
      </c>
      <c r="J28" s="27" t="s">
        <v>108</v>
      </c>
      <c r="K28" s="27"/>
    </row>
    <row r="29" spans="2:11" ht="19" x14ac:dyDescent="0.25">
      <c r="B29" s="30" t="s">
        <v>26</v>
      </c>
      <c r="C29" s="27" t="s">
        <v>238</v>
      </c>
      <c r="D29" s="28" t="s">
        <v>318</v>
      </c>
      <c r="E29" s="27" t="s">
        <v>319</v>
      </c>
      <c r="F29" s="27">
        <v>31</v>
      </c>
      <c r="G29" s="27" t="s">
        <v>319</v>
      </c>
      <c r="H29" s="29" t="s">
        <v>320</v>
      </c>
      <c r="I29" s="29" t="s">
        <v>321</v>
      </c>
      <c r="J29" s="29" t="s">
        <v>322</v>
      </c>
      <c r="K29" s="27"/>
    </row>
    <row r="30" spans="2:11" ht="19" x14ac:dyDescent="0.25">
      <c r="B30" s="30" t="s">
        <v>27</v>
      </c>
      <c r="C30" s="27" t="s">
        <v>238</v>
      </c>
      <c r="D30" s="28" t="s">
        <v>323</v>
      </c>
      <c r="E30" s="27" t="s">
        <v>324</v>
      </c>
      <c r="F30" s="27">
        <v>32</v>
      </c>
      <c r="G30" s="27" t="s">
        <v>324</v>
      </c>
      <c r="H30" s="27" t="s">
        <v>324</v>
      </c>
      <c r="I30" s="27" t="s">
        <v>325</v>
      </c>
      <c r="J30" s="27" t="s">
        <v>325</v>
      </c>
      <c r="K30" s="27"/>
    </row>
    <row r="31" spans="2:11" ht="19" x14ac:dyDescent="0.25">
      <c r="B31" s="30" t="s">
        <v>28</v>
      </c>
      <c r="C31" s="27" t="s">
        <v>238</v>
      </c>
      <c r="D31" s="28" t="s">
        <v>326</v>
      </c>
      <c r="E31" s="27" t="s">
        <v>327</v>
      </c>
      <c r="F31" s="27">
        <v>33</v>
      </c>
      <c r="G31" s="27" t="s">
        <v>327</v>
      </c>
      <c r="H31" s="27" t="s">
        <v>327</v>
      </c>
      <c r="I31" s="27" t="s">
        <v>123</v>
      </c>
      <c r="J31" s="27" t="s">
        <v>123</v>
      </c>
      <c r="K31" s="27"/>
    </row>
    <row r="32" spans="2:11" ht="19" x14ac:dyDescent="0.25">
      <c r="B32" s="30" t="s">
        <v>29</v>
      </c>
      <c r="C32" s="27" t="s">
        <v>238</v>
      </c>
      <c r="D32" s="28" t="s">
        <v>328</v>
      </c>
      <c r="E32" s="27" t="s">
        <v>329</v>
      </c>
      <c r="F32" s="27">
        <v>34</v>
      </c>
      <c r="G32" s="27" t="s">
        <v>329</v>
      </c>
      <c r="H32" s="27" t="s">
        <v>329</v>
      </c>
      <c r="I32" s="27" t="s">
        <v>330</v>
      </c>
      <c r="J32" s="27" t="s">
        <v>330</v>
      </c>
      <c r="K32" s="5" t="s">
        <v>331</v>
      </c>
    </row>
    <row r="33" spans="2:11" ht="19" x14ac:dyDescent="0.25">
      <c r="B33" s="30" t="s">
        <v>30</v>
      </c>
      <c r="C33" s="27" t="s">
        <v>238</v>
      </c>
      <c r="D33" s="28" t="s">
        <v>332</v>
      </c>
      <c r="E33" s="27" t="s">
        <v>333</v>
      </c>
      <c r="F33" s="27">
        <v>35</v>
      </c>
      <c r="G33" s="27" t="s">
        <v>333</v>
      </c>
      <c r="H33" s="27" t="s">
        <v>333</v>
      </c>
      <c r="I33" s="29" t="s">
        <v>334</v>
      </c>
      <c r="J33" s="29" t="s">
        <v>125</v>
      </c>
      <c r="K33" s="27" t="s">
        <v>335</v>
      </c>
    </row>
    <row r="34" spans="2:11" ht="19" x14ac:dyDescent="0.25">
      <c r="B34" s="30" t="s">
        <v>31</v>
      </c>
      <c r="C34" s="27" t="s">
        <v>238</v>
      </c>
      <c r="D34" s="28" t="s">
        <v>336</v>
      </c>
      <c r="E34" s="27" t="s">
        <v>337</v>
      </c>
      <c r="F34" s="27">
        <v>36</v>
      </c>
      <c r="G34" s="27" t="s">
        <v>337</v>
      </c>
      <c r="H34" s="27" t="s">
        <v>337</v>
      </c>
      <c r="I34" s="27" t="s">
        <v>338</v>
      </c>
      <c r="J34" s="27" t="s">
        <v>338</v>
      </c>
      <c r="K34" s="5" t="s">
        <v>339</v>
      </c>
    </row>
    <row r="35" spans="2:11" ht="19" x14ac:dyDescent="0.25">
      <c r="B35" s="30" t="s">
        <v>32</v>
      </c>
      <c r="C35" s="27" t="s">
        <v>238</v>
      </c>
      <c r="D35" s="28" t="s">
        <v>340</v>
      </c>
      <c r="E35" s="27" t="s">
        <v>341</v>
      </c>
      <c r="F35" s="27">
        <v>37</v>
      </c>
      <c r="G35" s="27" t="s">
        <v>341</v>
      </c>
      <c r="H35" s="27" t="s">
        <v>341</v>
      </c>
      <c r="I35" s="27" t="s">
        <v>127</v>
      </c>
      <c r="J35" s="27" t="s">
        <v>127</v>
      </c>
      <c r="K35" s="27" t="s">
        <v>342</v>
      </c>
    </row>
    <row r="36" spans="2:11" ht="19" x14ac:dyDescent="0.25">
      <c r="B36" s="30" t="s">
        <v>33</v>
      </c>
      <c r="C36" s="27" t="s">
        <v>238</v>
      </c>
      <c r="D36" s="28" t="s">
        <v>343</v>
      </c>
      <c r="E36" s="27" t="s">
        <v>344</v>
      </c>
      <c r="F36" s="27">
        <v>38</v>
      </c>
      <c r="G36" s="27" t="s">
        <v>344</v>
      </c>
      <c r="H36" s="27" t="s">
        <v>344</v>
      </c>
      <c r="I36" s="29" t="s">
        <v>345</v>
      </c>
      <c r="J36" s="29" t="s">
        <v>130</v>
      </c>
      <c r="K36" s="27"/>
    </row>
    <row r="37" spans="2:11" ht="19" x14ac:dyDescent="0.25">
      <c r="B37" s="30" t="s">
        <v>34</v>
      </c>
      <c r="C37" s="27" t="s">
        <v>238</v>
      </c>
      <c r="D37" s="28" t="s">
        <v>346</v>
      </c>
      <c r="E37" s="27" t="s">
        <v>347</v>
      </c>
      <c r="F37" s="27">
        <v>39</v>
      </c>
      <c r="G37" s="27" t="s">
        <v>347</v>
      </c>
      <c r="H37" s="27" t="s">
        <v>347</v>
      </c>
      <c r="I37" s="27" t="s">
        <v>34</v>
      </c>
      <c r="J37" s="27" t="s">
        <v>34</v>
      </c>
      <c r="K37" s="27" t="s">
        <v>348</v>
      </c>
    </row>
    <row r="38" spans="2:11" ht="19" x14ac:dyDescent="0.25">
      <c r="B38" s="30" t="s">
        <v>35</v>
      </c>
      <c r="C38" s="27" t="s">
        <v>238</v>
      </c>
      <c r="D38" s="28" t="s">
        <v>349</v>
      </c>
      <c r="E38" s="27" t="s">
        <v>350</v>
      </c>
      <c r="F38" s="27">
        <v>40</v>
      </c>
      <c r="G38" s="27" t="s">
        <v>350</v>
      </c>
      <c r="H38" s="27" t="s">
        <v>350</v>
      </c>
      <c r="I38" s="27" t="s">
        <v>135</v>
      </c>
      <c r="J38" s="27" t="s">
        <v>135</v>
      </c>
      <c r="K38" s="27"/>
    </row>
    <row r="39" spans="2:11" ht="19" x14ac:dyDescent="0.25">
      <c r="B39" s="30" t="s">
        <v>36</v>
      </c>
      <c r="C39" s="27" t="s">
        <v>238</v>
      </c>
      <c r="D39" s="28" t="s">
        <v>351</v>
      </c>
      <c r="E39" s="27" t="s">
        <v>352</v>
      </c>
      <c r="F39" s="27">
        <v>41</v>
      </c>
      <c r="G39" s="27" t="s">
        <v>352</v>
      </c>
      <c r="H39" s="27" t="s">
        <v>352</v>
      </c>
      <c r="I39" s="29" t="s">
        <v>353</v>
      </c>
      <c r="J39" s="29" t="s">
        <v>354</v>
      </c>
      <c r="K39" s="27"/>
    </row>
    <row r="40" spans="2:11" ht="19" x14ac:dyDescent="0.25">
      <c r="B40" s="30" t="s">
        <v>37</v>
      </c>
      <c r="C40" s="27" t="s">
        <v>238</v>
      </c>
      <c r="D40" s="28" t="s">
        <v>355</v>
      </c>
      <c r="E40" s="27" t="s">
        <v>356</v>
      </c>
      <c r="F40" s="27">
        <v>42</v>
      </c>
      <c r="G40" s="27" t="s">
        <v>356</v>
      </c>
      <c r="H40" s="27" t="s">
        <v>356</v>
      </c>
      <c r="I40" s="27" t="s">
        <v>138</v>
      </c>
      <c r="J40" s="27" t="s">
        <v>138</v>
      </c>
      <c r="K40" s="27" t="s">
        <v>357</v>
      </c>
    </row>
    <row r="41" spans="2:11" ht="19" x14ac:dyDescent="0.25">
      <c r="B41" s="30" t="s">
        <v>38</v>
      </c>
      <c r="C41" s="27" t="s">
        <v>238</v>
      </c>
      <c r="D41" s="28" t="s">
        <v>358</v>
      </c>
      <c r="E41" s="27" t="s">
        <v>359</v>
      </c>
      <c r="F41" s="27">
        <v>44</v>
      </c>
      <c r="G41" s="27" t="s">
        <v>359</v>
      </c>
      <c r="H41" s="27" t="s">
        <v>359</v>
      </c>
      <c r="I41" s="27" t="s">
        <v>140</v>
      </c>
      <c r="J41" s="27" t="s">
        <v>140</v>
      </c>
      <c r="K41" s="5" t="s">
        <v>360</v>
      </c>
    </row>
    <row r="42" spans="2:11" ht="19" x14ac:dyDescent="0.25">
      <c r="B42" s="30" t="s">
        <v>39</v>
      </c>
      <c r="C42" s="27" t="s">
        <v>238</v>
      </c>
      <c r="D42" s="28" t="s">
        <v>361</v>
      </c>
      <c r="E42" s="27" t="s">
        <v>362</v>
      </c>
      <c r="F42" s="27">
        <v>45</v>
      </c>
      <c r="G42" s="27" t="s">
        <v>362</v>
      </c>
      <c r="H42" s="27" t="s">
        <v>362</v>
      </c>
      <c r="I42" s="27" t="s">
        <v>141</v>
      </c>
      <c r="J42" s="27" t="s">
        <v>141</v>
      </c>
      <c r="K42" s="27" t="s">
        <v>363</v>
      </c>
    </row>
    <row r="43" spans="2:11" ht="19" x14ac:dyDescent="0.25">
      <c r="B43" s="30" t="s">
        <v>40</v>
      </c>
      <c r="C43" s="27" t="s">
        <v>238</v>
      </c>
      <c r="D43" s="28" t="s">
        <v>364</v>
      </c>
      <c r="E43" s="27" t="s">
        <v>365</v>
      </c>
      <c r="F43" s="27">
        <v>46</v>
      </c>
      <c r="G43" s="27" t="s">
        <v>365</v>
      </c>
      <c r="H43" s="27" t="s">
        <v>365</v>
      </c>
      <c r="I43" s="29" t="s">
        <v>366</v>
      </c>
      <c r="J43" s="29" t="s">
        <v>144</v>
      </c>
      <c r="K43" s="27" t="s">
        <v>367</v>
      </c>
    </row>
    <row r="44" spans="2:11" ht="19" x14ac:dyDescent="0.25">
      <c r="B44" s="30" t="s">
        <v>41</v>
      </c>
      <c r="C44" s="27" t="s">
        <v>238</v>
      </c>
      <c r="D44" s="28" t="s">
        <v>368</v>
      </c>
      <c r="E44" s="27" t="s">
        <v>369</v>
      </c>
      <c r="F44" s="27">
        <v>47</v>
      </c>
      <c r="G44" s="27" t="s">
        <v>369</v>
      </c>
      <c r="H44" s="27" t="s">
        <v>369</v>
      </c>
      <c r="I44" s="27" t="s">
        <v>147</v>
      </c>
      <c r="J44" s="27" t="s">
        <v>147</v>
      </c>
      <c r="K44" s="27"/>
    </row>
    <row r="45" spans="2:11" ht="19" x14ac:dyDescent="0.25">
      <c r="B45" s="30" t="s">
        <v>42</v>
      </c>
      <c r="C45" s="27" t="s">
        <v>238</v>
      </c>
      <c r="D45" s="28" t="s">
        <v>370</v>
      </c>
      <c r="E45" s="27" t="s">
        <v>371</v>
      </c>
      <c r="F45" s="27">
        <v>48</v>
      </c>
      <c r="G45" s="27" t="s">
        <v>371</v>
      </c>
      <c r="H45" s="27" t="s">
        <v>371</v>
      </c>
      <c r="I45" s="29" t="s">
        <v>372</v>
      </c>
      <c r="J45" s="29" t="s">
        <v>42</v>
      </c>
      <c r="K45" s="27"/>
    </row>
    <row r="46" spans="2:11" ht="19" x14ac:dyDescent="0.25">
      <c r="B46" s="30" t="s">
        <v>43</v>
      </c>
      <c r="C46" s="27" t="s">
        <v>238</v>
      </c>
      <c r="D46" s="28" t="s">
        <v>373</v>
      </c>
      <c r="E46" s="27" t="s">
        <v>374</v>
      </c>
      <c r="F46" s="27">
        <v>49</v>
      </c>
      <c r="G46" s="27" t="s">
        <v>374</v>
      </c>
      <c r="H46" s="27" t="s">
        <v>374</v>
      </c>
      <c r="I46" s="27" t="s">
        <v>43</v>
      </c>
      <c r="J46" s="27" t="s">
        <v>43</v>
      </c>
      <c r="K46" s="5" t="s">
        <v>375</v>
      </c>
    </row>
    <row r="47" spans="2:11" ht="19" x14ac:dyDescent="0.25">
      <c r="B47" s="30" t="s">
        <v>44</v>
      </c>
      <c r="C47" s="27" t="s">
        <v>238</v>
      </c>
      <c r="D47" s="28" t="s">
        <v>376</v>
      </c>
      <c r="E47" s="27" t="s">
        <v>377</v>
      </c>
      <c r="F47" s="27">
        <v>50</v>
      </c>
      <c r="G47" s="27" t="s">
        <v>377</v>
      </c>
      <c r="H47" s="27" t="s">
        <v>377</v>
      </c>
      <c r="I47" s="27" t="s">
        <v>156</v>
      </c>
      <c r="J47" s="27" t="s">
        <v>156</v>
      </c>
      <c r="K47" s="5" t="s">
        <v>378</v>
      </c>
    </row>
    <row r="48" spans="2:11" ht="19" x14ac:dyDescent="0.25">
      <c r="B48" s="30" t="s">
        <v>45</v>
      </c>
      <c r="C48" s="27" t="s">
        <v>238</v>
      </c>
      <c r="D48" s="28" t="s">
        <v>379</v>
      </c>
      <c r="E48" s="27" t="s">
        <v>380</v>
      </c>
      <c r="F48" s="27">
        <v>51</v>
      </c>
      <c r="G48" s="27" t="s">
        <v>380</v>
      </c>
      <c r="H48" s="27" t="s">
        <v>380</v>
      </c>
      <c r="I48" s="27" t="s">
        <v>157</v>
      </c>
      <c r="J48" s="27" t="s">
        <v>157</v>
      </c>
      <c r="K48" s="27" t="s">
        <v>381</v>
      </c>
    </row>
    <row r="49" spans="2:11" ht="19" x14ac:dyDescent="0.25">
      <c r="B49" s="30" t="s">
        <v>46</v>
      </c>
      <c r="C49" s="27" t="s">
        <v>238</v>
      </c>
      <c r="D49" s="28" t="s">
        <v>382</v>
      </c>
      <c r="E49" s="27" t="s">
        <v>383</v>
      </c>
      <c r="F49" s="27">
        <v>53</v>
      </c>
      <c r="G49" s="27" t="s">
        <v>383</v>
      </c>
      <c r="H49" s="29" t="s">
        <v>384</v>
      </c>
      <c r="I49" s="27" t="s">
        <v>158</v>
      </c>
      <c r="J49" s="27" t="s">
        <v>158</v>
      </c>
      <c r="K49" s="5" t="s">
        <v>385</v>
      </c>
    </row>
    <row r="50" spans="2:11" ht="19" x14ac:dyDescent="0.25">
      <c r="B50" s="30" t="s">
        <v>47</v>
      </c>
      <c r="C50" s="27" t="s">
        <v>238</v>
      </c>
      <c r="D50" s="28" t="s">
        <v>386</v>
      </c>
      <c r="E50" s="27" t="s">
        <v>387</v>
      </c>
      <c r="F50" s="27">
        <v>54</v>
      </c>
      <c r="G50" s="27" t="s">
        <v>387</v>
      </c>
      <c r="H50" s="27" t="s">
        <v>387</v>
      </c>
      <c r="I50" s="29" t="s">
        <v>388</v>
      </c>
      <c r="J50" s="29" t="s">
        <v>159</v>
      </c>
      <c r="K50" s="27" t="s">
        <v>389</v>
      </c>
    </row>
    <row r="51" spans="2:11" ht="19" x14ac:dyDescent="0.25">
      <c r="B51" s="30" t="s">
        <v>48</v>
      </c>
      <c r="C51" s="27" t="s">
        <v>238</v>
      </c>
      <c r="D51" s="28" t="s">
        <v>390</v>
      </c>
      <c r="E51" s="27" t="s">
        <v>391</v>
      </c>
      <c r="F51" s="27">
        <v>55</v>
      </c>
      <c r="G51" s="27" t="s">
        <v>391</v>
      </c>
      <c r="H51" s="29" t="s">
        <v>392</v>
      </c>
      <c r="I51" s="27" t="s">
        <v>162</v>
      </c>
      <c r="J51" s="27" t="s">
        <v>162</v>
      </c>
      <c r="K51" s="27" t="s">
        <v>393</v>
      </c>
    </row>
    <row r="52" spans="2:11" ht="19" x14ac:dyDescent="0.25">
      <c r="B52" s="30" t="s">
        <v>49</v>
      </c>
      <c r="C52" s="27" t="s">
        <v>238</v>
      </c>
      <c r="D52" s="28" t="s">
        <v>394</v>
      </c>
      <c r="E52" s="27" t="s">
        <v>395</v>
      </c>
      <c r="F52" s="27">
        <v>56</v>
      </c>
      <c r="G52" s="27" t="s">
        <v>395</v>
      </c>
      <c r="H52" s="27" t="s">
        <v>395</v>
      </c>
      <c r="I52" s="27" t="s">
        <v>163</v>
      </c>
      <c r="J52" s="27" t="s">
        <v>163</v>
      </c>
    </row>
  </sheetData>
  <hyperlinks>
    <hyperlink ref="C2" r:id="rId1" tooltip="U.S. state" display="https://en.wikipedia.org/wiki/U.S._state" xr:uid="{9682396E-3D5A-8542-9B0D-A8EB5418741B}"/>
    <hyperlink ref="K3" r:id="rId2" location="cite_note-FFA-repair-1" display="https://en.wikipedia.org/wiki/List_of_U.S._state_and_territory_abbreviations - cite_note-FFA-repair-1" xr:uid="{86C8EE75-73EB-7840-B043-BA4ED2D283D1}"/>
    <hyperlink ref="C10" r:id="rId3" tooltip="Federal district" display="https://en.wikipedia.org/wiki/Federal_district" xr:uid="{2E85233B-E045-044F-82CD-C67E65F13694}"/>
    <hyperlink ref="K10" r:id="rId4" location="cite_note-Navy-1863-2" display="https://en.wikipedia.org/wiki/List_of_U.S._state_and_territory_abbreviations - cite_note-Navy-1863-2" xr:uid="{DEB7AE00-B8CE-C34B-B131-1AE95239B3CE}"/>
    <hyperlink ref="K12" r:id="rId5" location="cite_note-FFA-repair-1" display="https://en.wikipedia.org/wiki/List_of_U.S._state_and_territory_abbreviations - cite_note-FFA-repair-1" xr:uid="{886114E2-B337-1045-A7F8-A73E40C4CD36}"/>
    <hyperlink ref="K13" r:id="rId6" location="cite_note-FFA-repair-1" display="https://en.wikipedia.org/wiki/List_of_U.S._state_and_territory_abbreviations - cite_note-FFA-repair-1" xr:uid="{37EE1A3F-777F-8540-9B03-8D88E4666EF8}"/>
    <hyperlink ref="K14" r:id="rId7" location="cite_note-FFA-repair-1" display="https://en.wikipedia.org/wiki/List_of_U.S._state_and_territory_abbreviations - cite_note-FFA-repair-1" xr:uid="{A394B7F9-25FB-954B-B5AB-53CA76F3A8AB}"/>
    <hyperlink ref="K17" r:id="rId8" location="cite_note-3" display="https://en.wikipedia.org/wiki/List_of_U.S._state_and_territory_abbreviations - cite_note-3" xr:uid="{31FA59E6-E3A6-DD46-815D-8AFBD74D74D4}"/>
    <hyperlink ref="K19" r:id="rId9" location="cite_note-4" display="https://en.wikipedia.org/wiki/List_of_U.S._state_and_territory_abbreviations - cite_note-4" xr:uid="{132EDDAB-4EAB-D646-AB33-92EEC670FAAB}"/>
    <hyperlink ref="K32" r:id="rId10" location="cite_note-Navy-1863-2" display="https://en.wikipedia.org/wiki/List_of_U.S._state_and_territory_abbreviations - cite_note-Navy-1863-2" xr:uid="{690686D7-094F-BE4B-97CD-1B2790CEB18F}"/>
    <hyperlink ref="K34" r:id="rId11" location="cite_note-Navy-1863-2" display="https://en.wikipedia.org/wiki/List_of_U.S._state_and_territory_abbreviations - cite_note-Navy-1863-2" xr:uid="{92C27E68-5574-594C-855B-FD3B86A3CB1A}"/>
    <hyperlink ref="K41" r:id="rId12" tooltip="Providence Plantations" display="https://en.wikipedia.org/wiki/Providence_Plantations" xr:uid="{41905E5E-148C-1C4E-992A-76A43C7EBFED}"/>
    <hyperlink ref="K46" r:id="rId13" location="cite_note-FFA-repair-1" display="https://en.wikipedia.org/wiki/List_of_U.S._state_and_territory_abbreviations - cite_note-FFA-repair-1" xr:uid="{253A714B-A8D8-6D49-85C7-09CC593A4316}"/>
    <hyperlink ref="K47" r:id="rId14" location="cite_note-Gazatteer-7" display="https://en.wikipedia.org/wiki/List_of_U.S._state_and_territory_abbreviations - cite_note-Gazatteer-7" xr:uid="{DC8CBAD7-76A0-744E-B233-4C0C9A1601A9}"/>
    <hyperlink ref="K49" r:id="rId15" location="cite_note-8" display="https://en.wikipedia.org/wiki/List_of_U.S._state_and_territory_abbreviations - cite_note-8" xr:uid="{699525C1-CDFB-D842-9F89-B57577C7C41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31EA-1157-4C42-A264-A82C1F5F7647}">
  <dimension ref="A1:H52"/>
  <sheetViews>
    <sheetView zoomScale="200" workbookViewId="0">
      <selection activeCell="J13" sqref="J13"/>
    </sheetView>
  </sheetViews>
  <sheetFormatPr baseColWidth="10" defaultRowHeight="16" x14ac:dyDescent="0.2"/>
  <cols>
    <col min="1" max="1" width="21" bestFit="1" customWidth="1"/>
    <col min="2" max="2" width="7" bestFit="1" customWidth="1"/>
    <col min="3" max="3" width="10.83203125" style="16"/>
    <col min="4" max="4" width="21" bestFit="1" customWidth="1"/>
    <col min="5" max="5" width="40.1640625" bestFit="1" customWidth="1"/>
    <col min="6" max="6" width="5.1640625" customWidth="1"/>
  </cols>
  <sheetData>
    <row r="1" spans="1:8" x14ac:dyDescent="0.2">
      <c r="A1" t="s">
        <v>50</v>
      </c>
      <c r="B1" t="s">
        <v>234</v>
      </c>
      <c r="C1" s="16" t="s">
        <v>179</v>
      </c>
      <c r="D1" t="s">
        <v>235</v>
      </c>
      <c r="E1" t="s">
        <v>236</v>
      </c>
    </row>
    <row r="2" spans="1:8" x14ac:dyDescent="0.2">
      <c r="A2" t="s">
        <v>211</v>
      </c>
      <c r="B2">
        <v>1</v>
      </c>
      <c r="C2" s="15">
        <f>+ROUND((Table1[[#This Row],[ECVotes]]/Table1[[#This Row],[TotalVotes]]) * 1000000, 2)</f>
        <v>8.7100000000000009</v>
      </c>
      <c r="D2" t="s">
        <v>211</v>
      </c>
      <c r="E2" t="str">
        <f>+CONCATENATE(Table3[[#This Row],[Geo]],",",Table3[[#This Row],[Column1]])</f>
        <v>1,8.71</v>
      </c>
      <c r="H2" s="25">
        <f>+(Table1[[#This Row],[ECVotes]]/Table1[[#This Row],[TotalVotes]]) * 1000000</f>
        <v>8.7119144141527958</v>
      </c>
    </row>
    <row r="3" spans="1:8" x14ac:dyDescent="0.2">
      <c r="A3" t="s">
        <v>233</v>
      </c>
      <c r="B3">
        <v>2</v>
      </c>
      <c r="C3" s="15">
        <f>+ROUND((Table1[[#This Row],[ECVotes]]/Table1[[#This Row],[TotalVotes]]) * 1000000, 2)</f>
        <v>10.84</v>
      </c>
      <c r="D3" t="s">
        <v>233</v>
      </c>
      <c r="E3" t="str">
        <f>+CONCATENATE(Table3[[#This Row],[Geo]],",",Table3[[#This Row],[Column1]])</f>
        <v>2,10.84</v>
      </c>
      <c r="H3" s="26">
        <f>+(Table1[[#This Row],[ECVotes]]/Table1[[#This Row],[TotalVotes]]) * 1000000</f>
        <v>10.839520893176521</v>
      </c>
    </row>
    <row r="4" spans="1:8" x14ac:dyDescent="0.2">
      <c r="A4" t="s">
        <v>189</v>
      </c>
      <c r="B4">
        <v>4</v>
      </c>
      <c r="C4" s="15">
        <f>+ROUND((Table1[[#This Row],[ECVotes]]/Table1[[#This Row],[TotalVotes]]) * 1000000, 2)</f>
        <v>8.16</v>
      </c>
      <c r="D4" t="s">
        <v>189</v>
      </c>
      <c r="E4" t="str">
        <f>+CONCATENATE(Table3[[#This Row],[Geo]],",",Table3[[#This Row],[Column1]])</f>
        <v>4,8.16</v>
      </c>
      <c r="H4" s="25">
        <f>+(Table1[[#This Row],[ECVotes]]/Table1[[#This Row],[TotalVotes]]) * 1000000</f>
        <v>8.1648649531336748</v>
      </c>
    </row>
    <row r="5" spans="1:8" x14ac:dyDescent="0.2">
      <c r="A5" t="s">
        <v>197</v>
      </c>
      <c r="B5">
        <v>5</v>
      </c>
      <c r="C5" s="15">
        <f>+ROUND((Table1[[#This Row],[ECVotes]]/Table1[[#This Row],[TotalVotes]]) * 1000000, 2)</f>
        <v>8.34</v>
      </c>
      <c r="D5" t="s">
        <v>197</v>
      </c>
      <c r="E5" t="str">
        <f>+CONCATENATE(Table3[[#This Row],[Geo]],",",Table3[[#This Row],[Column1]])</f>
        <v>5,8.34</v>
      </c>
      <c r="H5" s="26">
        <f>+(Table1[[#This Row],[ECVotes]]/Table1[[#This Row],[TotalVotes]]) * 1000000</f>
        <v>8.3442271854921692</v>
      </c>
    </row>
    <row r="6" spans="1:8" x14ac:dyDescent="0.2">
      <c r="A6" t="s">
        <v>190</v>
      </c>
      <c r="B6">
        <v>6</v>
      </c>
      <c r="C6" s="15">
        <f>+ROUND((Table1[[#This Row],[ECVotes]]/Table1[[#This Row],[TotalVotes]]) * 1000000, 2)</f>
        <v>8.2899999999999991</v>
      </c>
      <c r="D6" t="s">
        <v>190</v>
      </c>
      <c r="E6" t="str">
        <f>+CONCATENATE(Table3[[#This Row],[Geo]],",",Table3[[#This Row],[Column1]])</f>
        <v>6,8.29</v>
      </c>
      <c r="H6" s="25">
        <f>+(Table1[[#This Row],[ECVotes]]/Table1[[#This Row],[TotalVotes]]) * 1000000</f>
        <v>8.2914385369480321</v>
      </c>
    </row>
    <row r="7" spans="1:8" x14ac:dyDescent="0.2">
      <c r="A7" t="s">
        <v>191</v>
      </c>
      <c r="B7">
        <v>8</v>
      </c>
      <c r="C7" s="15">
        <f>+ROUND((Table1[[#This Row],[ECVotes]]/Table1[[#This Row],[TotalVotes]]) * 1000000, 2)</f>
        <v>6.63</v>
      </c>
      <c r="D7" t="s">
        <v>191</v>
      </c>
      <c r="E7" t="str">
        <f>+CONCATENATE(Table3[[#This Row],[Geo]],",",Table3[[#This Row],[Column1]])</f>
        <v>8,6.63</v>
      </c>
      <c r="H7" s="26">
        <f>+(Table1[[#This Row],[ECVotes]]/Table1[[#This Row],[TotalVotes]]) * 1000000</f>
        <v>6.626092891196242</v>
      </c>
    </row>
    <row r="8" spans="1:8" x14ac:dyDescent="0.2">
      <c r="A8" t="s">
        <v>206</v>
      </c>
      <c r="B8">
        <v>9</v>
      </c>
      <c r="C8" s="15">
        <f>+ROUND((Table1[[#This Row],[ECVotes]]/Table1[[#This Row],[TotalVotes]]) * 1000000, 2)</f>
        <v>7.73</v>
      </c>
      <c r="D8" t="s">
        <v>206</v>
      </c>
      <c r="E8" t="str">
        <f>+CONCATENATE(Table3[[#This Row],[Geo]],",",Table3[[#This Row],[Column1]])</f>
        <v>9,7.73</v>
      </c>
      <c r="H8" s="25">
        <f>+(Table1[[#This Row],[ECVotes]]/Table1[[#This Row],[TotalVotes]]) * 1000000</f>
        <v>7.7256319084049085</v>
      </c>
    </row>
    <row r="9" spans="1:8" x14ac:dyDescent="0.2">
      <c r="A9" t="s">
        <v>225</v>
      </c>
      <c r="B9">
        <v>10</v>
      </c>
      <c r="C9" s="15">
        <f>+ROUND((Table1[[#This Row],[ECVotes]]/Table1[[#This Row],[TotalVotes]]) * 1000000, 2)</f>
        <v>7.1</v>
      </c>
      <c r="D9" t="s">
        <v>225</v>
      </c>
      <c r="E9" t="str">
        <f>+CONCATENATE(Table3[[#This Row],[Geo]],",",Table3[[#This Row],[Column1]])</f>
        <v>10,7.1</v>
      </c>
      <c r="H9" s="26">
        <f>+(Table1[[#This Row],[ECVotes]]/Table1[[#This Row],[TotalVotes]]) * 1000000</f>
        <v>7.0987603198228149</v>
      </c>
    </row>
    <row r="10" spans="1:8" x14ac:dyDescent="0.2">
      <c r="A10" t="s">
        <v>226</v>
      </c>
      <c r="B10">
        <v>11</v>
      </c>
      <c r="C10" s="15">
        <f>+ROUND((Table1[[#This Row],[ECVotes]]/Table1[[#This Row],[TotalVotes]]) * 1000000, 2)</f>
        <v>5.95</v>
      </c>
      <c r="D10" t="s">
        <v>226</v>
      </c>
      <c r="E10" t="str">
        <f>+CONCATENATE(Table3[[#This Row],[Geo]],",",Table3[[#This Row],[Column1]])</f>
        <v>11,5.95</v>
      </c>
      <c r="H10" s="25">
        <f>+(Table1[[#This Row],[ECVotes]]/Table1[[#This Row],[TotalVotes]]) * 1000000</f>
        <v>5.9482973990078243</v>
      </c>
    </row>
    <row r="11" spans="1:8" x14ac:dyDescent="0.2">
      <c r="A11" t="s">
        <v>212</v>
      </c>
      <c r="B11">
        <v>12</v>
      </c>
      <c r="C11" s="15">
        <f>+ROUND((Table1[[#This Row],[ECVotes]]/Table1[[#This Row],[TotalVotes]]) * 1000000, 2)</f>
        <v>9.0299999999999994</v>
      </c>
      <c r="D11" t="s">
        <v>212</v>
      </c>
      <c r="E11" t="str">
        <f>+CONCATENATE(Table3[[#This Row],[Geo]],",",Table3[[#This Row],[Column1]])</f>
        <v>12,9.03</v>
      </c>
      <c r="H11" s="26">
        <f>+(Table1[[#This Row],[ECVotes]]/Table1[[#This Row],[TotalVotes]]) * 1000000</f>
        <v>9.0270631352795689</v>
      </c>
    </row>
    <row r="12" spans="1:8" x14ac:dyDescent="0.2">
      <c r="A12" t="s">
        <v>213</v>
      </c>
      <c r="B12">
        <v>13</v>
      </c>
      <c r="C12" s="15">
        <f>+ROUND((Table1[[#This Row],[ECVotes]]/Table1[[#This Row],[TotalVotes]]) * 1000000, 2)</f>
        <v>4.96</v>
      </c>
      <c r="D12" t="s">
        <v>213</v>
      </c>
      <c r="E12" t="str">
        <f>+CONCATENATE(Table3[[#This Row],[Geo]],",",Table3[[#This Row],[Column1]])</f>
        <v>13,4.96</v>
      </c>
      <c r="H12" s="25">
        <f>+(Table1[[#This Row],[ECVotes]]/Table1[[#This Row],[TotalVotes]]) * 1000000</f>
        <v>4.9615172319695358</v>
      </c>
    </row>
    <row r="13" spans="1:8" x14ac:dyDescent="0.2">
      <c r="A13" t="s">
        <v>186</v>
      </c>
      <c r="B13">
        <v>15</v>
      </c>
      <c r="C13" s="15">
        <f>+ROUND((Table1[[#This Row],[ECVotes]]/Table1[[#This Row],[TotalVotes]]) * 1000000, 2)</f>
        <v>6.96</v>
      </c>
      <c r="D13" t="s">
        <v>186</v>
      </c>
      <c r="E13" t="str">
        <f>+CONCATENATE(Table3[[#This Row],[Geo]],",",Table3[[#This Row],[Column1]])</f>
        <v>15,6.96</v>
      </c>
      <c r="H13" s="26">
        <f>+(Table1[[#This Row],[ECVotes]]/Table1[[#This Row],[TotalVotes]]) * 1000000</f>
        <v>6.9629518738173859</v>
      </c>
    </row>
    <row r="14" spans="1:8" x14ac:dyDescent="0.2">
      <c r="A14" t="s">
        <v>187</v>
      </c>
      <c r="B14">
        <v>16</v>
      </c>
      <c r="C14" s="15">
        <f>+ROUND((Table1[[#This Row],[ECVotes]]/Table1[[#This Row],[TotalVotes]]) * 1000000, 2)</f>
        <v>5.23</v>
      </c>
      <c r="D14" t="s">
        <v>187</v>
      </c>
      <c r="E14" t="str">
        <f>+CONCATENATE(Table3[[#This Row],[Geo]],",",Table3[[#This Row],[Column1]])</f>
        <v>16,5.23</v>
      </c>
      <c r="H14" s="25">
        <f>+(Table1[[#This Row],[ECVotes]]/Table1[[#This Row],[TotalVotes]]) * 1000000</f>
        <v>5.2280310294097658</v>
      </c>
    </row>
    <row r="15" spans="1:8" x14ac:dyDescent="0.2">
      <c r="A15" t="s">
        <v>216</v>
      </c>
      <c r="B15">
        <v>17</v>
      </c>
      <c r="C15" s="15">
        <f>+ROUND((Table1[[#This Row],[ECVotes]]/Table1[[#This Row],[TotalVotes]]) * 1000000, 2)</f>
        <v>5.41</v>
      </c>
      <c r="D15" t="s">
        <v>216</v>
      </c>
      <c r="E15" t="str">
        <f>+CONCATENATE(Table3[[#This Row],[Geo]],",",Table3[[#This Row],[Column1]])</f>
        <v>17,5.41</v>
      </c>
      <c r="H15" s="26">
        <f>+(Table1[[#This Row],[ECVotes]]/Table1[[#This Row],[TotalVotes]]) * 1000000</f>
        <v>5.4114603908156695</v>
      </c>
    </row>
    <row r="16" spans="1:8" x14ac:dyDescent="0.2">
      <c r="A16" t="s">
        <v>217</v>
      </c>
      <c r="B16">
        <v>18</v>
      </c>
      <c r="C16" s="15">
        <f>+ROUND((Table1[[#This Row],[ECVotes]]/Table1[[#This Row],[TotalVotes]]) * 1000000, 2)</f>
        <v>5.03</v>
      </c>
      <c r="D16" t="s">
        <v>217</v>
      </c>
      <c r="E16" t="str">
        <f>+CONCATENATE(Table3[[#This Row],[Geo]],",",Table3[[#This Row],[Column1]])</f>
        <v>18,5.03</v>
      </c>
      <c r="H16" s="25">
        <f>+(Table1[[#This Row],[ECVotes]]/Table1[[#This Row],[TotalVotes]]) * 1000000</f>
        <v>5.0331495814306981</v>
      </c>
    </row>
    <row r="17" spans="1:8" x14ac:dyDescent="0.2">
      <c r="A17" t="s">
        <v>198</v>
      </c>
      <c r="B17">
        <v>19</v>
      </c>
      <c r="C17" s="15">
        <f>+ROUND((Table1[[#This Row],[ECVotes]]/Table1[[#This Row],[TotalVotes]]) * 1000000, 2)</f>
        <v>4.6100000000000003</v>
      </c>
      <c r="D17" t="s">
        <v>198</v>
      </c>
      <c r="E17" t="str">
        <f>+CONCATENATE(Table3[[#This Row],[Geo]],",",Table3[[#This Row],[Column1]])</f>
        <v>19,4.61</v>
      </c>
      <c r="H17" s="26">
        <f>+(Table1[[#This Row],[ECVotes]]/Table1[[#This Row],[TotalVotes]]) * 1000000</f>
        <v>4.6082206047367897</v>
      </c>
    </row>
    <row r="18" spans="1:8" x14ac:dyDescent="0.2">
      <c r="A18" t="s">
        <v>199</v>
      </c>
      <c r="B18">
        <v>20</v>
      </c>
      <c r="C18" s="15">
        <f>+ROUND((Table1[[#This Row],[ECVotes]]/Table1[[#This Row],[TotalVotes]]) * 1000000, 2)</f>
        <v>4.37</v>
      </c>
      <c r="D18" t="s">
        <v>199</v>
      </c>
      <c r="E18" t="str">
        <f>+CONCATENATE(Table3[[#This Row],[Geo]],",",Table3[[#This Row],[Column1]])</f>
        <v>20,4.37</v>
      </c>
      <c r="H18" s="25">
        <f>+(Table1[[#This Row],[ECVotes]]/Table1[[#This Row],[TotalVotes]]) * 1000000</f>
        <v>4.3722122592459538</v>
      </c>
    </row>
    <row r="19" spans="1:8" x14ac:dyDescent="0.2">
      <c r="A19" t="s">
        <v>218</v>
      </c>
      <c r="B19">
        <v>21</v>
      </c>
      <c r="C19" s="15">
        <f>+ROUND((Table1[[#This Row],[ECVotes]]/Table1[[#This Row],[TotalVotes]]) * 1000000, 2)</f>
        <v>4.57</v>
      </c>
      <c r="D19" t="s">
        <v>218</v>
      </c>
      <c r="E19" t="str">
        <f>+CONCATENATE(Table3[[#This Row],[Geo]],",",Table3[[#This Row],[Column1]])</f>
        <v>21,4.57</v>
      </c>
      <c r="H19" s="26">
        <f>+(Table1[[#This Row],[ECVotes]]/Table1[[#This Row],[TotalVotes]]) * 1000000</f>
        <v>4.5670476853060569</v>
      </c>
    </row>
    <row r="20" spans="1:8" x14ac:dyDescent="0.2">
      <c r="A20" t="s">
        <v>204</v>
      </c>
      <c r="B20">
        <v>22</v>
      </c>
      <c r="C20" s="15">
        <f>+ROUND((Table1[[#This Row],[ECVotes]]/Table1[[#This Row],[TotalVotes]]) * 1000000, 2)</f>
        <v>4.92</v>
      </c>
      <c r="D20" t="s">
        <v>204</v>
      </c>
      <c r="E20" t="str">
        <f>+CONCATENATE(Table3[[#This Row],[Geo]],",",Table3[[#This Row],[Column1]])</f>
        <v>22,4.92</v>
      </c>
      <c r="H20" s="25">
        <f>+(Table1[[#This Row],[ECVotes]]/Table1[[#This Row],[TotalVotes]]) * 1000000</f>
        <v>4.9217886764407917</v>
      </c>
    </row>
    <row r="21" spans="1:8" x14ac:dyDescent="0.2">
      <c r="A21" t="s">
        <v>231</v>
      </c>
      <c r="B21">
        <v>23</v>
      </c>
      <c r="C21" s="15">
        <f>+ROUND((Table1[[#This Row],[ECVotes]]/Table1[[#This Row],[TotalVotes]]) * 1000000, 2)</f>
        <v>3.84</v>
      </c>
      <c r="D21" t="s">
        <v>231</v>
      </c>
      <c r="E21" t="str">
        <f>+CONCATENATE(Table3[[#This Row],[Geo]],",",Table3[[#This Row],[Column1]])</f>
        <v>23,3.84</v>
      </c>
      <c r="H21" s="26">
        <f>+(Table1[[#This Row],[ECVotes]]/Table1[[#This Row],[TotalVotes]]) * 1000000</f>
        <v>3.8380201956622697</v>
      </c>
    </row>
    <row r="22" spans="1:8" x14ac:dyDescent="0.2">
      <c r="A22" t="s">
        <v>227</v>
      </c>
      <c r="B22">
        <v>24</v>
      </c>
      <c r="C22" s="15">
        <f>+ROUND((Table1[[#This Row],[ECVotes]]/Table1[[#This Row],[TotalVotes]]) * 1000000, 2)</f>
        <v>4.2699999999999996</v>
      </c>
      <c r="D22" t="s">
        <v>227</v>
      </c>
      <c r="E22" t="str">
        <f>+CONCATENATE(Table3[[#This Row],[Geo]],",",Table3[[#This Row],[Column1]])</f>
        <v>24,4.27</v>
      </c>
      <c r="H22" s="25">
        <f>+(Table1[[#This Row],[ECVotes]]/Table1[[#This Row],[TotalVotes]]) * 1000000</f>
        <v>4.2693200965435585</v>
      </c>
    </row>
    <row r="23" spans="1:8" x14ac:dyDescent="0.2">
      <c r="A23" t="s">
        <v>207</v>
      </c>
      <c r="B23">
        <v>25</v>
      </c>
      <c r="C23" s="15">
        <f>+ROUND((Table1[[#This Row],[ECVotes]]/Table1[[#This Row],[TotalVotes]]) * 1000000, 2)</f>
        <v>3.37</v>
      </c>
      <c r="D23" t="s">
        <v>207</v>
      </c>
      <c r="E23" t="str">
        <f>+CONCATENATE(Table3[[#This Row],[Geo]],",",Table3[[#This Row],[Column1]])</f>
        <v>25,3.37</v>
      </c>
      <c r="H23" s="26">
        <f>+(Table1[[#This Row],[ECVotes]]/Table1[[#This Row],[TotalVotes]]) * 1000000</f>
        <v>3.3693843418813212</v>
      </c>
    </row>
    <row r="24" spans="1:8" x14ac:dyDescent="0.2">
      <c r="A24" t="s">
        <v>232</v>
      </c>
      <c r="B24">
        <v>26</v>
      </c>
      <c r="C24" s="15">
        <f>+ROUND((Table1[[#This Row],[ECVotes]]/Table1[[#This Row],[TotalVotes]]) * 1000000, 2)</f>
        <v>3.55</v>
      </c>
      <c r="D24" t="s">
        <v>232</v>
      </c>
      <c r="E24" t="str">
        <f>+CONCATENATE(Table3[[#This Row],[Geo]],",",Table3[[#This Row],[Column1]])</f>
        <v>26,3.55</v>
      </c>
      <c r="H24" s="25">
        <f>+(Table1[[#This Row],[ECVotes]]/Table1[[#This Row],[TotalVotes]]) * 1000000</f>
        <v>3.548467032671327</v>
      </c>
    </row>
    <row r="25" spans="1:8" x14ac:dyDescent="0.2">
      <c r="A25" t="s">
        <v>183</v>
      </c>
      <c r="B25">
        <v>27</v>
      </c>
      <c r="C25" s="15">
        <f>+ROUND((Table1[[#This Row],[ECVotes]]/Table1[[#This Row],[TotalVotes]]) * 1000000, 2)</f>
        <v>4.03</v>
      </c>
      <c r="D25" t="s">
        <v>183</v>
      </c>
      <c r="E25" t="str">
        <f>+CONCATENATE(Table3[[#This Row],[Geo]],",",Table3[[#This Row],[Column1]])</f>
        <v>27,4.03</v>
      </c>
      <c r="H25" s="26">
        <f>+(Table1[[#This Row],[ECVotes]]/Table1[[#This Row],[TotalVotes]]) * 1000000</f>
        <v>4.0314750696941255</v>
      </c>
    </row>
    <row r="26" spans="1:8" x14ac:dyDescent="0.2">
      <c r="A26" t="s">
        <v>214</v>
      </c>
      <c r="B26">
        <v>28</v>
      </c>
      <c r="C26" s="15">
        <f>+ROUND((Table1[[#This Row],[ECVotes]]/Table1[[#This Row],[TotalVotes]]) * 1000000, 2)</f>
        <v>3.87</v>
      </c>
      <c r="D26" t="s">
        <v>214</v>
      </c>
      <c r="E26" t="str">
        <f>+CONCATENATE(Table3[[#This Row],[Geo]],",",Table3[[#This Row],[Column1]])</f>
        <v>28,3.87</v>
      </c>
      <c r="H26" s="25">
        <f>+(Table1[[#This Row],[ECVotes]]/Table1[[#This Row],[TotalVotes]]) * 1000000</f>
        <v>3.8738302108827085</v>
      </c>
    </row>
    <row r="27" spans="1:8" x14ac:dyDescent="0.2">
      <c r="A27" t="s">
        <v>200</v>
      </c>
      <c r="B27">
        <v>29</v>
      </c>
      <c r="C27" s="15">
        <f>+ROUND((Table1[[#This Row],[ECVotes]]/Table1[[#This Row],[TotalVotes]]) * 1000000, 2)</f>
        <v>3.74</v>
      </c>
      <c r="D27" t="s">
        <v>200</v>
      </c>
      <c r="E27" t="str">
        <f>+CONCATENATE(Table3[[#This Row],[Geo]],",",Table3[[#This Row],[Column1]])</f>
        <v>29,3.74</v>
      </c>
      <c r="H27" s="26">
        <f>+(Table1[[#This Row],[ECVotes]]/Table1[[#This Row],[TotalVotes]]) * 1000000</f>
        <v>3.7439722047503516</v>
      </c>
    </row>
    <row r="28" spans="1:8" x14ac:dyDescent="0.2">
      <c r="A28" t="s">
        <v>184</v>
      </c>
      <c r="B28">
        <v>30</v>
      </c>
      <c r="C28" s="15">
        <f>+ROUND((Table1[[#This Row],[ECVotes]]/Table1[[#This Row],[TotalVotes]]) * 1000000, 2)</f>
        <v>4.49</v>
      </c>
      <c r="D28" t="s">
        <v>184</v>
      </c>
      <c r="E28" t="str">
        <f>+CONCATENATE(Table3[[#This Row],[Geo]],",",Table3[[#This Row],[Column1]])</f>
        <v>30,4.49</v>
      </c>
      <c r="H28" s="25">
        <f>+(Table1[[#This Row],[ECVotes]]/Table1[[#This Row],[TotalVotes]]) * 1000000</f>
        <v>4.4851697861022535</v>
      </c>
    </row>
    <row r="29" spans="1:8" x14ac:dyDescent="0.2">
      <c r="A29" t="s">
        <v>201</v>
      </c>
      <c r="B29">
        <v>31</v>
      </c>
      <c r="C29" s="15">
        <f>+ROUND((Table1[[#This Row],[ECVotes]]/Table1[[#This Row],[TotalVotes]]) * 1000000, 2)</f>
        <v>3.58</v>
      </c>
      <c r="D29" t="s">
        <v>201</v>
      </c>
      <c r="E29" t="str">
        <f>+CONCATENATE(Table3[[#This Row],[Geo]],",",Table3[[#This Row],[Column1]])</f>
        <v>31,3.58</v>
      </c>
      <c r="H29" s="26">
        <f>+(Table1[[#This Row],[ECVotes]]/Table1[[#This Row],[TotalVotes]]) * 1000000</f>
        <v>3.5809080307432892</v>
      </c>
    </row>
    <row r="30" spans="1:8" x14ac:dyDescent="0.2">
      <c r="A30" t="s">
        <v>192</v>
      </c>
      <c r="B30">
        <v>32</v>
      </c>
      <c r="C30" s="15">
        <f>+ROUND((Table1[[#This Row],[ECVotes]]/Table1[[#This Row],[TotalVotes]]) * 1000000, 2)</f>
        <v>3.05</v>
      </c>
      <c r="D30" t="s">
        <v>192</v>
      </c>
      <c r="E30" t="str">
        <f>+CONCATENATE(Table3[[#This Row],[Geo]],",",Table3[[#This Row],[Column1]])</f>
        <v>32,3.05</v>
      </c>
      <c r="H30" s="25">
        <f>+(Table1[[#This Row],[ECVotes]]/Table1[[#This Row],[TotalVotes]]) * 1000000</f>
        <v>3.0514123309403138</v>
      </c>
    </row>
    <row r="31" spans="1:8" x14ac:dyDescent="0.2">
      <c r="A31" t="s">
        <v>208</v>
      </c>
      <c r="B31">
        <v>33</v>
      </c>
      <c r="C31" s="15">
        <f>+ROUND((Table1[[#This Row],[ECVotes]]/Table1[[#This Row],[TotalVotes]]) * 1000000, 2)</f>
        <v>3.07</v>
      </c>
      <c r="D31" t="s">
        <v>208</v>
      </c>
      <c r="E31" t="str">
        <f>+CONCATENATE(Table3[[#This Row],[Geo]],",",Table3[[#This Row],[Column1]])</f>
        <v>33,3.07</v>
      </c>
      <c r="H31" s="26">
        <f>+(Table1[[#This Row],[ECVotes]]/Table1[[#This Row],[TotalVotes]]) * 1000000</f>
        <v>3.0703289550442432</v>
      </c>
    </row>
    <row r="32" spans="1:8" x14ac:dyDescent="0.2">
      <c r="A32" t="s">
        <v>228</v>
      </c>
      <c r="B32">
        <v>34</v>
      </c>
      <c r="C32" s="15">
        <f>+ROUND((Table1[[#This Row],[ECVotes]]/Table1[[#This Row],[TotalVotes]]) * 1000000, 2)</f>
        <v>3.72</v>
      </c>
      <c r="D32" t="s">
        <v>228</v>
      </c>
      <c r="E32" t="str">
        <f>+CONCATENATE(Table3[[#This Row],[Geo]],",",Table3[[#This Row],[Column1]])</f>
        <v>34,3.72</v>
      </c>
      <c r="H32" s="25">
        <f>+(Table1[[#This Row],[ECVotes]]/Table1[[#This Row],[TotalVotes]]) * 1000000</f>
        <v>3.7242872877970932</v>
      </c>
    </row>
    <row r="33" spans="1:8" x14ac:dyDescent="0.2">
      <c r="A33" t="s">
        <v>193</v>
      </c>
      <c r="B33">
        <v>35</v>
      </c>
      <c r="C33" s="15">
        <f>+ROUND((Table1[[#This Row],[ECVotes]]/Table1[[#This Row],[TotalVotes]]) * 1000000, 2)</f>
        <v>3.03</v>
      </c>
      <c r="D33" t="s">
        <v>193</v>
      </c>
      <c r="E33" t="str">
        <f>+CONCATENATE(Table3[[#This Row],[Geo]],",",Table3[[#This Row],[Column1]])</f>
        <v>35,3.03</v>
      </c>
      <c r="H33" s="26">
        <f>+(Table1[[#This Row],[ECVotes]]/Table1[[#This Row],[TotalVotes]]) * 1000000</f>
        <v>3.0321029969002811</v>
      </c>
    </row>
    <row r="34" spans="1:8" x14ac:dyDescent="0.2">
      <c r="A34" t="s">
        <v>229</v>
      </c>
      <c r="B34">
        <v>36</v>
      </c>
      <c r="C34" s="15">
        <f>+ROUND((Table1[[#This Row],[ECVotes]]/Table1[[#This Row],[TotalVotes]]) * 1000000, 2)</f>
        <v>3.3</v>
      </c>
      <c r="D34" t="s">
        <v>229</v>
      </c>
      <c r="E34" t="str">
        <f>+CONCATENATE(Table3[[#This Row],[Geo]],",",Table3[[#This Row],[Column1]])</f>
        <v>36,3.3</v>
      </c>
      <c r="H34" s="25">
        <f>+(Table1[[#This Row],[ECVotes]]/Table1[[#This Row],[TotalVotes]]) * 1000000</f>
        <v>3.3047341638791234</v>
      </c>
    </row>
    <row r="35" spans="1:8" x14ac:dyDescent="0.2">
      <c r="A35" t="s">
        <v>219</v>
      </c>
      <c r="B35">
        <v>37</v>
      </c>
      <c r="C35" s="15">
        <f>+ROUND((Table1[[#This Row],[ECVotes]]/Table1[[#This Row],[TotalVotes]]) * 1000000, 2)</f>
        <v>3.63</v>
      </c>
      <c r="D35" t="s">
        <v>219</v>
      </c>
      <c r="E35" t="str">
        <f>+CONCATENATE(Table3[[#This Row],[Geo]],",",Table3[[#This Row],[Column1]])</f>
        <v>37,3.63</v>
      </c>
      <c r="H35" s="26">
        <f>+(Table1[[#This Row],[ECVotes]]/Table1[[#This Row],[TotalVotes]]) * 1000000</f>
        <v>3.6266274902979472</v>
      </c>
    </row>
    <row r="36" spans="1:8" x14ac:dyDescent="0.2">
      <c r="A36" t="s">
        <v>185</v>
      </c>
      <c r="B36">
        <v>38</v>
      </c>
      <c r="C36" s="15">
        <f>+ROUND((Table1[[#This Row],[ECVotes]]/Table1[[#This Row],[TotalVotes]]) * 1000000, 2)</f>
        <v>3.29</v>
      </c>
      <c r="D36" t="s">
        <v>185</v>
      </c>
      <c r="E36" t="str">
        <f>+CONCATENATE(Table3[[#This Row],[Geo]],",",Table3[[#This Row],[Column1]])</f>
        <v>38,3.29</v>
      </c>
      <c r="H36" s="25">
        <f>+(Table1[[#This Row],[ECVotes]]/Table1[[#This Row],[TotalVotes]]) * 1000000</f>
        <v>3.2926905562342155</v>
      </c>
    </row>
    <row r="37" spans="1:8" x14ac:dyDescent="0.2">
      <c r="A37" t="s">
        <v>220</v>
      </c>
      <c r="B37">
        <v>39</v>
      </c>
      <c r="C37" s="15">
        <f>+ROUND((Table1[[#This Row],[ECVotes]]/Table1[[#This Row],[TotalVotes]]) * 1000000, 2)</f>
        <v>3.6</v>
      </c>
      <c r="D37" t="s">
        <v>220</v>
      </c>
      <c r="E37" t="str">
        <f>+CONCATENATE(Table3[[#This Row],[Geo]],",",Table3[[#This Row],[Column1]])</f>
        <v>39,3.6</v>
      </c>
      <c r="H37" s="26">
        <f>+(Table1[[#This Row],[ECVotes]]/Table1[[#This Row],[TotalVotes]]) * 1000000</f>
        <v>3.602009397315062</v>
      </c>
    </row>
    <row r="38" spans="1:8" x14ac:dyDescent="0.2">
      <c r="A38" t="s">
        <v>202</v>
      </c>
      <c r="B38">
        <v>40</v>
      </c>
      <c r="C38" s="15">
        <f>+ROUND((Table1[[#This Row],[ECVotes]]/Table1[[#This Row],[TotalVotes]]) * 1000000, 2)</f>
        <v>3.03</v>
      </c>
      <c r="D38" t="s">
        <v>202</v>
      </c>
      <c r="E38" t="str">
        <f>+CONCATENATE(Table3[[#This Row],[Geo]],",",Table3[[#This Row],[Column1]])</f>
        <v>40,3.03</v>
      </c>
      <c r="H38" s="25">
        <f>+(Table1[[#This Row],[ECVotes]]/Table1[[#This Row],[TotalVotes]]) * 1000000</f>
        <v>3.0291331006591946</v>
      </c>
    </row>
    <row r="39" spans="1:8" x14ac:dyDescent="0.2">
      <c r="A39" t="s">
        <v>194</v>
      </c>
      <c r="B39">
        <v>41</v>
      </c>
      <c r="C39" s="15">
        <f>+ROUND((Table1[[#This Row],[ECVotes]]/Table1[[#This Row],[TotalVotes]]) * 1000000, 2)</f>
        <v>2.94</v>
      </c>
      <c r="D39" t="s">
        <v>194</v>
      </c>
      <c r="E39" t="str">
        <f>+CONCATENATE(Table3[[#This Row],[Geo]],",",Table3[[#This Row],[Column1]])</f>
        <v>41,2.94</v>
      </c>
      <c r="H39" s="26">
        <f>+(Table1[[#This Row],[ECVotes]]/Table1[[#This Row],[TotalVotes]]) * 1000000</f>
        <v>2.9356857309282565</v>
      </c>
    </row>
    <row r="40" spans="1:8" x14ac:dyDescent="0.2">
      <c r="A40" t="s">
        <v>230</v>
      </c>
      <c r="B40">
        <v>42</v>
      </c>
      <c r="C40" s="15">
        <f>+ROUND((Table1[[#This Row],[ECVotes]]/Table1[[#This Row],[TotalVotes]]) * 1000000, 2)</f>
        <v>3.25</v>
      </c>
      <c r="D40" t="s">
        <v>230</v>
      </c>
      <c r="E40" t="str">
        <f>+CONCATENATE(Table3[[#This Row],[Geo]],",",Table3[[#This Row],[Column1]])</f>
        <v>42,3.25</v>
      </c>
      <c r="H40" s="25">
        <f>+(Table1[[#This Row],[ECVotes]]/Table1[[#This Row],[TotalVotes]]) * 1000000</f>
        <v>3.247399276007092</v>
      </c>
    </row>
    <row r="41" spans="1:8" x14ac:dyDescent="0.2">
      <c r="A41" t="s">
        <v>209</v>
      </c>
      <c r="B41">
        <v>44</v>
      </c>
      <c r="C41" s="15">
        <f>+ROUND((Table1[[#This Row],[ECVotes]]/Table1[[#This Row],[TotalVotes]]) * 1000000, 2)</f>
        <v>2.9</v>
      </c>
      <c r="D41" t="s">
        <v>209</v>
      </c>
      <c r="E41" t="str">
        <f>+CONCATENATE(Table3[[#This Row],[Geo]],",",Table3[[#This Row],[Column1]])</f>
        <v>44,2.9</v>
      </c>
      <c r="H41" s="26">
        <f>+(Table1[[#This Row],[ECVotes]]/Table1[[#This Row],[TotalVotes]]) * 1000000</f>
        <v>2.8960303388138291</v>
      </c>
    </row>
    <row r="42" spans="1:8" x14ac:dyDescent="0.2">
      <c r="A42" t="s">
        <v>215</v>
      </c>
      <c r="B42">
        <v>45</v>
      </c>
      <c r="C42" s="15">
        <f>+ROUND((Table1[[#This Row],[ECVotes]]/Table1[[#This Row],[TotalVotes]]) * 1000000, 2)</f>
        <v>3.08</v>
      </c>
      <c r="D42" t="s">
        <v>215</v>
      </c>
      <c r="E42" t="str">
        <f>+CONCATENATE(Table3[[#This Row],[Geo]],",",Table3[[#This Row],[Column1]])</f>
        <v>45,3.08</v>
      </c>
      <c r="H42" s="25">
        <f>+(Table1[[#This Row],[ECVotes]]/Table1[[#This Row],[TotalVotes]]) * 1000000</f>
        <v>3.0773606708470411</v>
      </c>
    </row>
    <row r="43" spans="1:8" x14ac:dyDescent="0.2">
      <c r="A43" t="s">
        <v>203</v>
      </c>
      <c r="B43">
        <v>46</v>
      </c>
      <c r="C43" s="15">
        <f>+ROUND((Table1[[#This Row],[ECVotes]]/Table1[[#This Row],[TotalVotes]]) * 1000000, 2)</f>
        <v>2.91</v>
      </c>
      <c r="D43" t="s">
        <v>203</v>
      </c>
      <c r="E43" t="str">
        <f>+CONCATENATE(Table3[[#This Row],[Geo]],",",Table3[[#This Row],[Column1]])</f>
        <v>46,2.91</v>
      </c>
      <c r="H43" s="26">
        <f>+(Table1[[#This Row],[ECVotes]]/Table1[[#This Row],[TotalVotes]]) * 1000000</f>
        <v>2.9144557903959267</v>
      </c>
    </row>
    <row r="44" spans="1:8" x14ac:dyDescent="0.2">
      <c r="A44" t="s">
        <v>221</v>
      </c>
      <c r="B44">
        <v>47</v>
      </c>
      <c r="C44" s="15">
        <f>+ROUND((Table1[[#This Row],[ECVotes]]/Table1[[#This Row],[TotalVotes]]) * 1000000, 2)</f>
        <v>3.2</v>
      </c>
      <c r="D44" t="s">
        <v>221</v>
      </c>
      <c r="E44" t="str">
        <f>+CONCATENATE(Table3[[#This Row],[Geo]],",",Table3[[#This Row],[Column1]])</f>
        <v>47,3.2</v>
      </c>
      <c r="H44" s="25">
        <f>+(Table1[[#This Row],[ECVotes]]/Table1[[#This Row],[TotalVotes]]) * 1000000</f>
        <v>3.2000256002048015</v>
      </c>
    </row>
    <row r="45" spans="1:8" x14ac:dyDescent="0.2">
      <c r="A45" t="s">
        <v>205</v>
      </c>
      <c r="B45">
        <v>48</v>
      </c>
      <c r="C45" s="15">
        <f>+ROUND((Table1[[#This Row],[ECVotes]]/Table1[[#This Row],[TotalVotes]]) * 1000000, 2)</f>
        <v>2.71</v>
      </c>
      <c r="D45" t="s">
        <v>205</v>
      </c>
      <c r="E45" t="str">
        <f>+CONCATENATE(Table3[[#This Row],[Geo]],",",Table3[[#This Row],[Column1]])</f>
        <v>48,2.71</v>
      </c>
      <c r="H45" s="26">
        <f>+(Table1[[#This Row],[ECVotes]]/Table1[[#This Row],[TotalVotes]]) * 1000000</f>
        <v>2.7079224061082066</v>
      </c>
    </row>
    <row r="46" spans="1:8" x14ac:dyDescent="0.2">
      <c r="A46" t="s">
        <v>195</v>
      </c>
      <c r="B46">
        <v>49</v>
      </c>
      <c r="C46" s="15">
        <f>+ROUND((Table1[[#This Row],[ECVotes]]/Table1[[#This Row],[TotalVotes]]) * 1000000, 2)</f>
        <v>3.15</v>
      </c>
      <c r="D46" t="s">
        <v>195</v>
      </c>
      <c r="E46" t="str">
        <f>+CONCATENATE(Table3[[#This Row],[Geo]],",",Table3[[#This Row],[Column1]])</f>
        <v>49,3.15</v>
      </c>
      <c r="H46" s="25">
        <f>+(Table1[[#This Row],[ECVotes]]/Table1[[#This Row],[TotalVotes]]) * 1000000</f>
        <v>3.1489569328761711</v>
      </c>
    </row>
    <row r="47" spans="1:8" x14ac:dyDescent="0.2">
      <c r="A47" t="s">
        <v>210</v>
      </c>
      <c r="B47">
        <v>50</v>
      </c>
      <c r="C47" s="15">
        <f>+ROUND((Table1[[#This Row],[ECVotes]]/Table1[[#This Row],[TotalVotes]]) * 1000000, 2)</f>
        <v>2.75</v>
      </c>
      <c r="D47" t="s">
        <v>210</v>
      </c>
      <c r="E47" t="str">
        <f>+CONCATENATE(Table3[[#This Row],[Geo]],",",Table3[[#This Row],[Column1]])</f>
        <v>50,2.75</v>
      </c>
      <c r="H47" s="26">
        <f>+(Table1[[#This Row],[ECVotes]]/Table1[[#This Row],[TotalVotes]]) * 1000000</f>
        <v>2.7475375917370268</v>
      </c>
    </row>
    <row r="48" spans="1:8" x14ac:dyDescent="0.2">
      <c r="A48" t="s">
        <v>222</v>
      </c>
      <c r="B48">
        <v>51</v>
      </c>
      <c r="C48" s="15">
        <f>+ROUND((Table1[[#This Row],[ECVotes]]/Table1[[#This Row],[TotalVotes]]) * 1000000, 2)</f>
        <v>2.87</v>
      </c>
      <c r="D48" t="s">
        <v>222</v>
      </c>
      <c r="E48" t="str">
        <f>+CONCATENATE(Table3[[#This Row],[Geo]],",",Table3[[#This Row],[Column1]])</f>
        <v>51,2.87</v>
      </c>
      <c r="H48" s="25">
        <f>+(Table1[[#This Row],[ECVotes]]/Table1[[#This Row],[TotalVotes]]) * 1000000</f>
        <v>2.8705538919476234</v>
      </c>
    </row>
    <row r="49" spans="1:8" x14ac:dyDescent="0.2">
      <c r="A49" t="s">
        <v>188</v>
      </c>
      <c r="B49">
        <v>53</v>
      </c>
      <c r="C49" s="15">
        <f>+ROUND((Table1[[#This Row],[ECVotes]]/Table1[[#This Row],[TotalVotes]]) * 1000000, 2)</f>
        <v>2.71</v>
      </c>
      <c r="D49" t="s">
        <v>188</v>
      </c>
      <c r="E49" t="str">
        <f>+CONCATENATE(Table3[[#This Row],[Geo]],",",Table3[[#This Row],[Column1]])</f>
        <v>53,2.71</v>
      </c>
      <c r="H49" s="26">
        <f>+(Table1[[#This Row],[ECVotes]]/Table1[[#This Row],[TotalVotes]]) * 1000000</f>
        <v>2.7106500355637286</v>
      </c>
    </row>
    <row r="50" spans="1:8" x14ac:dyDescent="0.2">
      <c r="A50" t="s">
        <v>224</v>
      </c>
      <c r="B50">
        <v>54</v>
      </c>
      <c r="C50" s="15">
        <f>+ROUND((Table1[[#This Row],[ECVotes]]/Table1[[#This Row],[TotalVotes]]) * 1000000, 2)</f>
        <v>3.26</v>
      </c>
      <c r="D50" t="s">
        <v>224</v>
      </c>
      <c r="E50" t="str">
        <f>+CONCATENATE(Table3[[#This Row],[Geo]],",",Table3[[#This Row],[Column1]])</f>
        <v>54,3.26</v>
      </c>
      <c r="H50" s="25">
        <f>+(Table1[[#This Row],[ECVotes]]/Table1[[#This Row],[TotalVotes]]) * 1000000</f>
        <v>3.2577739211939836</v>
      </c>
    </row>
    <row r="51" spans="1:8" x14ac:dyDescent="0.2">
      <c r="A51" t="s">
        <v>223</v>
      </c>
      <c r="B51">
        <v>55</v>
      </c>
      <c r="C51" s="15">
        <f>+ROUND((Table1[[#This Row],[ECVotes]]/Table1[[#This Row],[TotalVotes]]) * 1000000, 2)</f>
        <v>3.54</v>
      </c>
      <c r="D51" t="s">
        <v>223</v>
      </c>
      <c r="E51" t="str">
        <f>+CONCATENATE(Table3[[#This Row],[Geo]],",",Table3[[#This Row],[Column1]])</f>
        <v>55,3.54</v>
      </c>
      <c r="H51" s="26">
        <f>+(Table1[[#This Row],[ECVotes]]/Table1[[#This Row],[TotalVotes]]) * 1000000</f>
        <v>3.5351128620132326</v>
      </c>
    </row>
    <row r="52" spans="1:8" x14ac:dyDescent="0.2">
      <c r="A52" t="s">
        <v>196</v>
      </c>
      <c r="B52">
        <v>56</v>
      </c>
      <c r="C52" s="15">
        <f>+ROUND((Table1[[#This Row],[ECVotes]]/Table1[[#This Row],[TotalVotes]]) * 1000000, 2)</f>
        <v>3.09</v>
      </c>
      <c r="D52" t="s">
        <v>196</v>
      </c>
      <c r="E52" t="str">
        <f>+CONCATENATE(Table3[[#This Row],[Geo]],",",Table3[[#This Row],[Column1]])</f>
        <v>56,3.09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2020</vt:lpstr>
      <vt:lpstr>2016</vt:lpstr>
      <vt:lpstr>2016Orig</vt:lpstr>
      <vt:lpstr>Sheet2</vt:lpstr>
      <vt:lpstr>Sheet3</vt:lpstr>
      <vt:lpstr>EC</vt:lpstr>
      <vt:lpstr>StateAbbrrevs</vt:lpstr>
      <vt:lpstr>staging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Amdur, Brett</dc:creator>
  <cp:lastModifiedBy>Brett Amdur</cp:lastModifiedBy>
  <dcterms:created xsi:type="dcterms:W3CDTF">2022-09-09T20:02:02Z</dcterms:created>
  <dcterms:modified xsi:type="dcterms:W3CDTF">2023-02-04T16:30:40Z</dcterms:modified>
</cp:coreProperties>
</file>